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Detail Allocation (GoB+RPA)" sheetId="1" r:id="rId1"/>
  </sheets>
  <externalReferences>
    <externalReference r:id="rId4"/>
  </externalReferences>
  <definedNames>
    <definedName name="_xlnm.Print_Area" localSheetId="0">'Detail Allocation (GoB+RPA)'!$A$1:$F$86</definedName>
    <definedName name="_xlnm.Print_Titles" localSheetId="0">'Detail Allocation (GoB+RPA)'!$7:$11</definedName>
  </definedNames>
  <calcPr fullCalcOnLoad="1"/>
</workbook>
</file>

<file path=xl/sharedStrings.xml><?xml version="1.0" encoding="utf-8"?>
<sst xmlns="http://schemas.openxmlformats.org/spreadsheetml/2006/main" count="103" uniqueCount="86">
  <si>
    <t>evsjv‡`k wgDwbwmc¨vj †W‡fjc‡g›U dvÛ (weGgwWGd)</t>
  </si>
  <si>
    <t>MÖvgxY e¨vsK feb, †j‡fj-13, wgicyi-2, XvKv-1216</t>
  </si>
  <si>
    <r>
      <t>†dvb: +88-02-9022875, 9022932 d¨v· : 9016239 B-‡gBj:</t>
    </r>
    <r>
      <rPr>
        <sz val="10"/>
        <rFont val="Times New Roman"/>
        <family val="1"/>
      </rPr>
      <t xml:space="preserve"> info@ bmdf-bd.org</t>
    </r>
    <r>
      <rPr>
        <sz val="10"/>
        <rFont val="SutonnyMJ"/>
        <family val="0"/>
      </rPr>
      <t xml:space="preserve"> I‡qe mvBU:</t>
    </r>
    <r>
      <rPr>
        <sz val="10"/>
        <rFont val="Times New Roman"/>
        <family val="1"/>
      </rPr>
      <t xml:space="preserve"> www.bmdf-bd.org</t>
    </r>
  </si>
  <si>
    <t>2017-18 A_© eQ‡ii Aby‡gvw`Z ev‡RU eiv‡Ïi we¯ÍvwiZ wefvRb</t>
  </si>
  <si>
    <t>(AsKmg~n nvRvi UvKvq)</t>
  </si>
  <si>
    <t>A_©‰bwZK
†KvW</t>
  </si>
  <si>
    <t>†KvW</t>
  </si>
  <si>
    <t>weeiY</t>
  </si>
  <si>
    <t>wRIwe Ask</t>
  </si>
  <si>
    <t>AviwcG Ask</t>
  </si>
  <si>
    <t>†gvU</t>
  </si>
  <si>
    <t>2017-18 (7% e„w× a‡i)</t>
  </si>
  <si>
    <t>2018-19 (7% e„w× a‡i)</t>
  </si>
  <si>
    <t>wRIwe</t>
  </si>
  <si>
    <t>AviwcG</t>
  </si>
  <si>
    <t>‡gvU</t>
  </si>
  <si>
    <t>ivR¯^ e¨q</t>
  </si>
  <si>
    <t>Awdmvi‡`i †eZb</t>
  </si>
  <si>
    <t>Kg©Pvix‡`i †eZb</t>
  </si>
  <si>
    <t>Dc‡gvU =</t>
  </si>
  <si>
    <t>fvZvw`</t>
  </si>
  <si>
    <t>evoxfvov fvZv</t>
  </si>
  <si>
    <t>Drme fvZv</t>
  </si>
  <si>
    <t>evsjv beel© fvZv</t>
  </si>
  <si>
    <t>wPwKrmv fvZv</t>
  </si>
  <si>
    <t>Avc¨vqb fvZv</t>
  </si>
  <si>
    <t>hvZvqvZ fvZv</t>
  </si>
  <si>
    <t>wk¶v fvZv</t>
  </si>
  <si>
    <t>†Uwj‡dvb fvZv</t>
  </si>
  <si>
    <t>Ab¨vb¨ fvZv</t>
  </si>
  <si>
    <t>mieivn I †mev</t>
  </si>
  <si>
    <t>ågY e¨q</t>
  </si>
  <si>
    <t>IfviUvBg</t>
  </si>
  <si>
    <t>Awdm fvov</t>
  </si>
  <si>
    <t>WvK</t>
  </si>
  <si>
    <t>†Uwj‡dvb/†UwjMÖvg</t>
  </si>
  <si>
    <t>†U‡j·/d¨v·/B›Uvi‡bU</t>
  </si>
  <si>
    <t>†iwR‡÷ªkb wd</t>
  </si>
  <si>
    <t>cvwb</t>
  </si>
  <si>
    <t>we`y¨r</t>
  </si>
  <si>
    <t>M¨vm I R¡vjvbx</t>
  </si>
  <si>
    <t>†c‡Uªvj I jyweª‡K›U</t>
  </si>
  <si>
    <t>exgv/e¨vsK Pv‡R©m</t>
  </si>
  <si>
    <t>gy`ªY I evuavB</t>
  </si>
  <si>
    <t>†÷kbvix, wmjm&amp; I ÷¨v¯ú</t>
  </si>
  <si>
    <t>eBcÎ I mvgwqwK</t>
  </si>
  <si>
    <t>cÖPvi I weÁvcb</t>
  </si>
  <si>
    <t>cÖKvkbv</t>
  </si>
  <si>
    <t>cÖwk¶Y</t>
  </si>
  <si>
    <t>†mwgbvi, Kbdv‡iÝ</t>
  </si>
  <si>
    <t>Avc¨vqb e¨q</t>
  </si>
  <si>
    <t>Kbmvj‡UwÝ</t>
  </si>
  <si>
    <t>cwi®‹vi cwi”QbœZv</t>
  </si>
  <si>
    <t>wbivcËv cÖnix</t>
  </si>
  <si>
    <t>AvBb msµvšÍ e¨q</t>
  </si>
  <si>
    <t>m¤§vbx/wd/cvwikªwgK</t>
  </si>
  <si>
    <t>Kw¤úDUvi mvgMÖx</t>
  </si>
  <si>
    <t>AwWU wd</t>
  </si>
  <si>
    <t>KwgwU/wgwUs/Kwgkb</t>
  </si>
  <si>
    <t>Ab¨vb¨</t>
  </si>
  <si>
    <t>†givgZ, msi¶Y I c~bwe©b¨vm</t>
  </si>
  <si>
    <t>†gvUihvb †givgZ</t>
  </si>
  <si>
    <t>AvmevecÎ</t>
  </si>
  <si>
    <t>Kw¤úDUvi I Awdm miÄvg</t>
  </si>
  <si>
    <t>hš¿cvwZ I miÄvg</t>
  </si>
  <si>
    <t>Ab¨vb¨ †givgZ I msiÿY</t>
  </si>
  <si>
    <t>Kw›UªweDUix fwel¨ Znwej</t>
  </si>
  <si>
    <t>†hŠ_ exgv</t>
  </si>
  <si>
    <t>Avby‡ZvwlK</t>
  </si>
  <si>
    <t xml:space="preserve"> †gvU ivR¯^ e¨q =</t>
  </si>
  <si>
    <t>g~jabx e¨q</t>
  </si>
  <si>
    <t>m¤ú` msMÖn I µq</t>
  </si>
  <si>
    <t>†gvUihvb</t>
  </si>
  <si>
    <t>Kw¤úDUvi I hš¿vsk</t>
  </si>
  <si>
    <t>Kw¤úDUvi mdUIqvi</t>
  </si>
  <si>
    <t>Awdm miÄvg</t>
  </si>
  <si>
    <t>wbg©vY I c~Z©</t>
  </si>
  <si>
    <t>wmwW/f¨vU</t>
  </si>
  <si>
    <t>†gvU g~jabx e¨q =</t>
  </si>
  <si>
    <t>me©‡gvU e¨q (ivR¯^+g~jabx) =</t>
  </si>
  <si>
    <t>2016-17 A_© eQ‡ii ev‡RU eiv‡Ïi mvi-ms‡ÿc</t>
  </si>
  <si>
    <t>nvRvi UvKvq</t>
  </si>
  <si>
    <t>m¤ú` msMÖn I µq-†gvUihvb</t>
  </si>
  <si>
    <t>m¤ú` msMÖn I µq-Ab¨vb¨</t>
  </si>
  <si>
    <t>cÖwk¶Y, †mwgbvi, Kbdv‡iÝ(we‡`k ågYmn)</t>
  </si>
  <si>
    <t>Bbwµ‡g›Uvj Acv‡iwUs K÷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</si>
</sst>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SutonnyMJ"/>
      <family val="0"/>
    </font>
    <font>
      <sz val="12"/>
      <name val="Arial"/>
      <family val="2"/>
    </font>
    <font>
      <sz val="12"/>
      <name val="SutonnyMJ"/>
      <family val="0"/>
    </font>
    <font>
      <sz val="10"/>
      <name val="SutonnyMJ"/>
      <family val="0"/>
    </font>
    <font>
      <sz val="10"/>
      <name val="Times New Roman"/>
      <family val="1"/>
    </font>
    <font>
      <b/>
      <u val="single"/>
      <sz val="12"/>
      <name val="SutonnyMJ"/>
      <family val="0"/>
    </font>
    <font>
      <sz val="10"/>
      <name val="Arial"/>
      <family val="2"/>
    </font>
    <font>
      <b/>
      <sz val="11"/>
      <name val="SutonnyMJ"/>
      <family val="0"/>
    </font>
    <font>
      <b/>
      <sz val="9"/>
      <name val="SutonnyMJ"/>
      <family val="0"/>
    </font>
    <font>
      <b/>
      <sz val="12"/>
      <name val="SutonnyMJ"/>
      <family val="0"/>
    </font>
    <font>
      <sz val="11"/>
      <name val="SutonnyMJ"/>
      <family val="0"/>
    </font>
    <font>
      <sz val="9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DE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18" fillId="0" borderId="0" xfId="60" applyFont="1" applyFill="1" applyAlignment="1">
      <alignment horizontal="center" vertical="center"/>
      <protection/>
    </xf>
    <xf numFmtId="0" fontId="19" fillId="0" borderId="0" xfId="60" applyFont="1" applyFill="1">
      <alignment/>
      <protection/>
    </xf>
    <xf numFmtId="0" fontId="20" fillId="0" borderId="0" xfId="60" applyFont="1" applyFill="1" applyAlignment="1">
      <alignment horizontal="center" vertical="center"/>
      <protection/>
    </xf>
    <xf numFmtId="0" fontId="21" fillId="0" borderId="0" xfId="60" applyFont="1" applyFill="1" applyAlignment="1">
      <alignment horizontal="center" vertical="center"/>
      <protection/>
    </xf>
    <xf numFmtId="0" fontId="21" fillId="0" borderId="0" xfId="60" applyFont="1" applyFill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top"/>
      <protection/>
    </xf>
    <xf numFmtId="0" fontId="20" fillId="0" borderId="0" xfId="60" applyFont="1" applyFill="1" applyAlignment="1">
      <alignment vertical="top"/>
      <protection/>
    </xf>
    <xf numFmtId="164" fontId="21" fillId="0" borderId="0" xfId="42" applyFont="1" applyAlignment="1">
      <alignment horizontal="right" vertical="center"/>
    </xf>
    <xf numFmtId="0" fontId="25" fillId="0" borderId="10" xfId="60" applyFont="1" applyBorder="1" applyAlignment="1">
      <alignment horizontal="center" vertical="center" wrapText="1"/>
      <protection/>
    </xf>
    <xf numFmtId="0" fontId="25" fillId="0" borderId="11" xfId="60" applyFont="1" applyBorder="1" applyAlignment="1">
      <alignment horizontal="center" vertical="center" wrapText="1"/>
      <protection/>
    </xf>
    <xf numFmtId="0" fontId="25" fillId="0" borderId="12" xfId="60" applyFont="1" applyBorder="1" applyAlignment="1">
      <alignment horizontal="center" vertical="center" wrapText="1"/>
      <protection/>
    </xf>
    <xf numFmtId="0" fontId="25" fillId="0" borderId="13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25" fillId="0" borderId="14" xfId="60" applyFont="1" applyBorder="1" applyAlignment="1">
      <alignment horizontal="center" vertical="center" wrapText="1"/>
      <protection/>
    </xf>
    <xf numFmtId="0" fontId="25" fillId="0" borderId="15" xfId="60" applyFont="1" applyBorder="1" applyAlignment="1">
      <alignment horizontal="center" vertical="center" wrapText="1"/>
      <protection/>
    </xf>
    <xf numFmtId="0" fontId="25" fillId="0" borderId="16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0" xfId="60" applyFont="1" applyAlignment="1">
      <alignment vertical="center"/>
      <protection/>
    </xf>
    <xf numFmtId="0" fontId="27" fillId="0" borderId="1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vertical="center"/>
      <protection/>
    </xf>
    <xf numFmtId="0" fontId="28" fillId="0" borderId="10" xfId="60" applyFont="1" applyBorder="1" applyAlignment="1">
      <alignment vertical="center"/>
      <protection/>
    </xf>
    <xf numFmtId="0" fontId="28" fillId="0" borderId="0" xfId="60" applyFont="1" applyAlignment="1">
      <alignment vertical="center"/>
      <protection/>
    </xf>
    <xf numFmtId="0" fontId="28" fillId="0" borderId="10" xfId="60" applyFont="1" applyBorder="1" applyAlignment="1">
      <alignment horizontal="center" vertical="center"/>
      <protection/>
    </xf>
    <xf numFmtId="0" fontId="28" fillId="0" borderId="10" xfId="60" applyFont="1" applyBorder="1" applyAlignment="1">
      <alignment horizontal="left" vertical="center"/>
      <protection/>
    </xf>
    <xf numFmtId="0" fontId="28" fillId="0" borderId="10" xfId="60" applyNumberFormat="1" applyFont="1" applyBorder="1" applyAlignment="1">
      <alignment horizontal="right" vertical="center"/>
      <protection/>
    </xf>
    <xf numFmtId="9" fontId="28" fillId="0" borderId="0" xfId="66" applyFont="1" applyAlignment="1">
      <alignment vertical="center"/>
    </xf>
    <xf numFmtId="0" fontId="25" fillId="33" borderId="10" xfId="60" applyNumberFormat="1" applyFont="1" applyFill="1" applyBorder="1" applyAlignment="1">
      <alignment horizontal="right" vertical="center"/>
      <protection/>
    </xf>
    <xf numFmtId="0" fontId="25" fillId="33" borderId="10" xfId="60" applyFont="1" applyFill="1" applyBorder="1" applyAlignment="1">
      <alignment horizontal="right" vertical="center"/>
      <protection/>
    </xf>
    <xf numFmtId="0" fontId="25" fillId="0" borderId="0" xfId="60" applyFont="1" applyFill="1" applyAlignment="1">
      <alignment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left" vertical="center"/>
      <protection/>
    </xf>
    <xf numFmtId="0" fontId="25" fillId="0" borderId="10" xfId="60" applyNumberFormat="1" applyFont="1" applyFill="1" applyBorder="1" applyAlignment="1">
      <alignment horizontal="right" vertical="center"/>
      <protection/>
    </xf>
    <xf numFmtId="0" fontId="28" fillId="0" borderId="0" xfId="60" applyFont="1" applyFill="1" applyAlignment="1">
      <alignment vertical="center"/>
      <protection/>
    </xf>
    <xf numFmtId="0" fontId="28" fillId="0" borderId="17" xfId="60" applyFont="1" applyFill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left" vertical="center"/>
      <protection/>
    </xf>
    <xf numFmtId="0" fontId="28" fillId="0" borderId="10" xfId="60" applyNumberFormat="1" applyFont="1" applyFill="1" applyBorder="1" applyAlignment="1">
      <alignment horizontal="right" vertical="center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Border="1">
      <alignment/>
      <protection/>
    </xf>
    <xf numFmtId="0" fontId="28" fillId="0" borderId="18" xfId="60" applyFont="1" applyFill="1" applyBorder="1" applyAlignment="1">
      <alignment horizontal="center"/>
      <protection/>
    </xf>
    <xf numFmtId="0" fontId="28" fillId="0" borderId="10" xfId="60" applyFont="1" applyFill="1" applyBorder="1">
      <alignment/>
      <protection/>
    </xf>
    <xf numFmtId="0" fontId="25" fillId="0" borderId="10" xfId="60" applyFont="1" applyFill="1" applyBorder="1" applyAlignment="1">
      <alignment horizontal="right" vertical="center"/>
      <protection/>
    </xf>
    <xf numFmtId="0" fontId="25" fillId="0" borderId="10" xfId="42" applyNumberFormat="1" applyFont="1" applyFill="1" applyBorder="1" applyAlignment="1">
      <alignment vertical="center"/>
    </xf>
    <xf numFmtId="0" fontId="27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vertic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vertical="center"/>
      <protection/>
    </xf>
    <xf numFmtId="0" fontId="28" fillId="0" borderId="10" xfId="60" applyFont="1" applyFill="1" applyBorder="1" applyAlignment="1">
      <alignment horizontal="center"/>
      <protection/>
    </xf>
    <xf numFmtId="0" fontId="28" fillId="0" borderId="18" xfId="60" applyFont="1" applyFill="1" applyBorder="1">
      <alignment/>
      <protection/>
    </xf>
    <xf numFmtId="0" fontId="25" fillId="0" borderId="10" xfId="42" applyNumberFormat="1" applyFont="1" applyFill="1" applyBorder="1" applyAlignment="1">
      <alignment horizontal="right"/>
    </xf>
    <xf numFmtId="0" fontId="25" fillId="33" borderId="10" xfId="42" applyNumberFormat="1" applyFont="1" applyFill="1" applyBorder="1" applyAlignment="1">
      <alignment horizontal="right"/>
    </xf>
    <xf numFmtId="0" fontId="29" fillId="0" borderId="19" xfId="60" applyFont="1" applyFill="1" applyBorder="1" applyAlignment="1">
      <alignment vertical="top" wrapText="1"/>
      <protection/>
    </xf>
    <xf numFmtId="0" fontId="29" fillId="0" borderId="0" xfId="60" applyFont="1" applyFill="1" applyBorder="1" applyAlignment="1">
      <alignment vertical="top" wrapText="1"/>
      <protection/>
    </xf>
    <xf numFmtId="0" fontId="21" fillId="0" borderId="0" xfId="60" applyFont="1" applyFill="1">
      <alignment/>
      <protection/>
    </xf>
    <xf numFmtId="0" fontId="21" fillId="0" borderId="0" xfId="60" applyFont="1">
      <alignment/>
      <protection/>
    </xf>
    <xf numFmtId="0" fontId="28" fillId="0" borderId="20" xfId="60" applyFont="1" applyBorder="1">
      <alignment/>
      <protection/>
    </xf>
    <xf numFmtId="0" fontId="28" fillId="0" borderId="21" xfId="60" applyFont="1" applyBorder="1">
      <alignment/>
      <protection/>
    </xf>
    <xf numFmtId="0" fontId="28" fillId="0" borderId="10" xfId="60" applyFont="1" applyBorder="1" applyAlignment="1">
      <alignment horizontal="center"/>
      <protection/>
    </xf>
    <xf numFmtId="0" fontId="28" fillId="0" borderId="20" xfId="60" applyFont="1" applyFill="1" applyBorder="1" applyAlignment="1">
      <alignment vertical="center"/>
      <protection/>
    </xf>
    <xf numFmtId="0" fontId="28" fillId="0" borderId="10" xfId="60" applyFont="1" applyBorder="1">
      <alignment/>
      <protection/>
    </xf>
    <xf numFmtId="0" fontId="28" fillId="0" borderId="20" xfId="60" applyFont="1" applyFill="1" applyBorder="1" applyAlignment="1">
      <alignment horizontal="left" vertical="center"/>
      <protection/>
    </xf>
    <xf numFmtId="0" fontId="25" fillId="0" borderId="20" xfId="60" applyFont="1" applyFill="1" applyBorder="1" applyAlignment="1">
      <alignment horizontal="left" vertical="center"/>
      <protection/>
    </xf>
    <xf numFmtId="0" fontId="25" fillId="0" borderId="21" xfId="60" applyFont="1" applyBorder="1">
      <alignment/>
      <protection/>
    </xf>
    <xf numFmtId="0" fontId="25" fillId="0" borderId="10" xfId="60" applyFon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0</xdr:rowOff>
    </xdr:from>
    <xdr:to>
      <xdr:col>1</xdr:col>
      <xdr:colOff>285750</xdr:colOff>
      <xdr:row>2</xdr:row>
      <xdr:rowOff>0</xdr:rowOff>
    </xdr:to>
    <xdr:pic>
      <xdr:nvPicPr>
        <xdr:cNvPr id="1" name="Picture 1" descr="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61925"/>
          <a:ext cx="0" cy="2762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>
    <xdr:from>
      <xdr:col>1</xdr:col>
      <xdr:colOff>666750</xdr:colOff>
      <xdr:row>2</xdr:row>
      <xdr:rowOff>0</xdr:rowOff>
    </xdr:from>
    <xdr:to>
      <xdr:col>1</xdr:col>
      <xdr:colOff>285750</xdr:colOff>
      <xdr:row>2</xdr:row>
      <xdr:rowOff>85725</xdr:rowOff>
    </xdr:to>
    <xdr:pic>
      <xdr:nvPicPr>
        <xdr:cNvPr id="2" name="Picture 1" descr="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38150"/>
          <a:ext cx="0" cy="857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>
    <xdr:from>
      <xdr:col>1</xdr:col>
      <xdr:colOff>666750</xdr:colOff>
      <xdr:row>2</xdr:row>
      <xdr:rowOff>0</xdr:rowOff>
    </xdr:from>
    <xdr:to>
      <xdr:col>1</xdr:col>
      <xdr:colOff>285750</xdr:colOff>
      <xdr:row>6</xdr:row>
      <xdr:rowOff>85725</xdr:rowOff>
    </xdr:to>
    <xdr:pic>
      <xdr:nvPicPr>
        <xdr:cNvPr id="3" name="Picture 1" descr="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38150"/>
          <a:ext cx="0" cy="8096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>
    <xdr:from>
      <xdr:col>1</xdr:col>
      <xdr:colOff>666750</xdr:colOff>
      <xdr:row>2</xdr:row>
      <xdr:rowOff>0</xdr:rowOff>
    </xdr:from>
    <xdr:to>
      <xdr:col>1</xdr:col>
      <xdr:colOff>285750</xdr:colOff>
      <xdr:row>3</xdr:row>
      <xdr:rowOff>85725</xdr:rowOff>
    </xdr:to>
    <xdr:pic>
      <xdr:nvPicPr>
        <xdr:cNvPr id="4" name="Picture 1" descr="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38150"/>
          <a:ext cx="0" cy="247650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>
    <xdr:from>
      <xdr:col>1</xdr:col>
      <xdr:colOff>666750</xdr:colOff>
      <xdr:row>3</xdr:row>
      <xdr:rowOff>0</xdr:rowOff>
    </xdr:from>
    <xdr:to>
      <xdr:col>1</xdr:col>
      <xdr:colOff>285750</xdr:colOff>
      <xdr:row>5</xdr:row>
      <xdr:rowOff>0</xdr:rowOff>
    </xdr:to>
    <xdr:pic>
      <xdr:nvPicPr>
        <xdr:cNvPr id="5" name="Picture 1" descr="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600075"/>
          <a:ext cx="0" cy="3524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>
    <xdr:from>
      <xdr:col>1</xdr:col>
      <xdr:colOff>666750</xdr:colOff>
      <xdr:row>5</xdr:row>
      <xdr:rowOff>0</xdr:rowOff>
    </xdr:from>
    <xdr:to>
      <xdr:col>1</xdr:col>
      <xdr:colOff>285750</xdr:colOff>
      <xdr:row>5</xdr:row>
      <xdr:rowOff>85725</xdr:rowOff>
    </xdr:to>
    <xdr:pic>
      <xdr:nvPicPr>
        <xdr:cNvPr id="6" name="Picture 1" descr="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952500"/>
          <a:ext cx="0" cy="857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114300</xdr:rowOff>
    </xdr:from>
    <xdr:to>
      <xdr:col>0</xdr:col>
      <xdr:colOff>676275</xdr:colOff>
      <xdr:row>2</xdr:row>
      <xdr:rowOff>85725</xdr:rowOff>
    </xdr:to>
    <xdr:pic>
      <xdr:nvPicPr>
        <xdr:cNvPr id="7" name="Picture 74" descr="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4300"/>
          <a:ext cx="409575" cy="4095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azir%20DELL-D\Budget%20Document\Budget%202017-18\BMDF%20Budget%2020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Allocation (GoB+RPA)"/>
      <sheetName val="Detail Allocation (GoB)"/>
      <sheetName val="Detail Allocation (RPA)"/>
      <sheetName val="Budget Sum 2017-18"/>
      <sheetName val="Revised'16-17Budget'17-18-19-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8"/>
  <sheetViews>
    <sheetView tabSelected="1" zoomScale="120" zoomScaleNormal="120" zoomScalePageLayoutView="0" workbookViewId="0" topLeftCell="A1">
      <pane ySplit="12" topLeftCell="A79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2" width="11.28125" style="58" customWidth="1"/>
    <col min="3" max="3" width="28.8515625" style="58" customWidth="1"/>
    <col min="4" max="4" width="13.140625" style="58" customWidth="1"/>
    <col min="5" max="6" width="13.8515625" style="58" customWidth="1"/>
    <col min="7" max="7" width="9.140625" style="57" customWidth="1"/>
    <col min="8" max="15" width="0" style="58" hidden="1" customWidth="1"/>
    <col min="16" max="16384" width="9.140625" style="58" customWidth="1"/>
  </cols>
  <sheetData>
    <row r="2" spans="1:6" s="2" customFormat="1" ht="21.75">
      <c r="A2" s="1" t="s">
        <v>0</v>
      </c>
      <c r="B2" s="1"/>
      <c r="C2" s="1"/>
      <c r="D2" s="1"/>
      <c r="E2" s="1"/>
      <c r="F2" s="1"/>
    </row>
    <row r="3" spans="1:6" s="2" customFormat="1" ht="12.75" customHeight="1">
      <c r="A3" s="3" t="s">
        <v>1</v>
      </c>
      <c r="B3" s="3"/>
      <c r="C3" s="3"/>
      <c r="D3" s="3"/>
      <c r="E3" s="3"/>
      <c r="F3" s="3"/>
    </row>
    <row r="4" spans="1:6" s="2" customFormat="1" ht="12.75" customHeight="1">
      <c r="A4" s="4" t="s">
        <v>2</v>
      </c>
      <c r="B4" s="4"/>
      <c r="C4" s="4"/>
      <c r="D4" s="4"/>
      <c r="E4" s="4"/>
      <c r="F4" s="4"/>
    </row>
    <row r="5" spans="1:6" s="2" customFormat="1" ht="15" customHeight="1">
      <c r="A5" s="5"/>
      <c r="B5" s="5"/>
      <c r="C5" s="5"/>
      <c r="D5" s="5"/>
      <c r="E5" s="5"/>
      <c r="F5" s="5"/>
    </row>
    <row r="6" spans="1:6" s="2" customFormat="1" ht="16.5">
      <c r="A6" s="6" t="s">
        <v>3</v>
      </c>
      <c r="B6" s="6"/>
      <c r="C6" s="6"/>
      <c r="D6" s="6"/>
      <c r="E6" s="6"/>
      <c r="F6" s="6"/>
    </row>
    <row r="7" spans="1:6" s="2" customFormat="1" ht="15" customHeight="1">
      <c r="A7" s="7"/>
      <c r="B7" s="7"/>
      <c r="D7" s="7"/>
      <c r="E7" s="7"/>
      <c r="F7" s="7"/>
    </row>
    <row r="8" spans="1:6" s="2" customFormat="1" ht="15" customHeight="1">
      <c r="A8" s="7"/>
      <c r="C8" s="7"/>
      <c r="D8" s="8"/>
      <c r="E8" s="8"/>
      <c r="F8" s="8" t="s">
        <v>4</v>
      </c>
    </row>
    <row r="9" spans="1:15" s="14" customFormat="1" ht="15.75" customHeight="1">
      <c r="A9" s="9" t="s">
        <v>5</v>
      </c>
      <c r="B9" s="9" t="s">
        <v>6</v>
      </c>
      <c r="C9" s="9" t="s">
        <v>7</v>
      </c>
      <c r="D9" s="10" t="s">
        <v>8</v>
      </c>
      <c r="E9" s="11" t="s">
        <v>9</v>
      </c>
      <c r="F9" s="12" t="s">
        <v>10</v>
      </c>
      <c r="G9" s="2"/>
      <c r="H9" s="10" t="s">
        <v>8</v>
      </c>
      <c r="I9" s="11" t="s">
        <v>9</v>
      </c>
      <c r="J9" s="13" t="s">
        <v>11</v>
      </c>
      <c r="K9" s="13"/>
      <c r="L9" s="13"/>
      <c r="M9" s="13" t="s">
        <v>12</v>
      </c>
      <c r="N9" s="13"/>
      <c r="O9" s="13"/>
    </row>
    <row r="10" spans="1:15" s="14" customFormat="1" ht="15.75">
      <c r="A10" s="9"/>
      <c r="B10" s="9"/>
      <c r="C10" s="9"/>
      <c r="D10" s="15"/>
      <c r="E10" s="16"/>
      <c r="F10" s="17"/>
      <c r="G10" s="2"/>
      <c r="H10" s="15"/>
      <c r="I10" s="16"/>
      <c r="J10" s="18" t="s">
        <v>13</v>
      </c>
      <c r="K10" s="18" t="s">
        <v>14</v>
      </c>
      <c r="L10" s="18" t="s">
        <v>15</v>
      </c>
      <c r="M10" s="18" t="s">
        <v>13</v>
      </c>
      <c r="N10" s="18" t="s">
        <v>14</v>
      </c>
      <c r="O10" s="18" t="s">
        <v>15</v>
      </c>
    </row>
    <row r="11" spans="1:7" s="20" customFormat="1" ht="12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"/>
    </row>
    <row r="12" spans="1:7" s="24" customFormat="1" ht="16.5">
      <c r="A12" s="21" t="s">
        <v>16</v>
      </c>
      <c r="B12" s="21"/>
      <c r="C12" s="21"/>
      <c r="D12" s="22"/>
      <c r="E12" s="23"/>
      <c r="F12" s="23"/>
      <c r="G12" s="2"/>
    </row>
    <row r="13" spans="1:15" s="24" customFormat="1" ht="13.5" customHeight="1">
      <c r="A13" s="25">
        <v>4500</v>
      </c>
      <c r="B13" s="25">
        <v>4501</v>
      </c>
      <c r="C13" s="26" t="s">
        <v>17</v>
      </c>
      <c r="D13" s="27">
        <v>9000</v>
      </c>
      <c r="E13" s="27">
        <f>6000+900</f>
        <v>6900</v>
      </c>
      <c r="F13" s="27">
        <f>SUM(D13:E13)</f>
        <v>15900</v>
      </c>
      <c r="G13" s="2"/>
      <c r="H13" s="28">
        <f>SUM(D13/F13)</f>
        <v>0.5660377358490566</v>
      </c>
      <c r="I13" s="28">
        <f>SUM(E13/F13)</f>
        <v>0.4339622641509434</v>
      </c>
      <c r="J13" s="24">
        <f>SUM(D13+D13*7%)</f>
        <v>9630</v>
      </c>
      <c r="K13" s="24">
        <f>SUM(E13+E13*7%)</f>
        <v>7383</v>
      </c>
      <c r="L13" s="24">
        <f>SUM(F13+F13*7%)</f>
        <v>17013</v>
      </c>
      <c r="M13" s="24">
        <f>SUM(J13+J13*7%)</f>
        <v>10304.1</v>
      </c>
      <c r="N13" s="24">
        <f>SUM(K13+K13*7%)</f>
        <v>7899.81</v>
      </c>
      <c r="O13" s="24">
        <f>SUM(L13+L13*7%)</f>
        <v>18203.91</v>
      </c>
    </row>
    <row r="14" spans="1:15" s="24" customFormat="1" ht="13.5" customHeight="1">
      <c r="A14" s="25">
        <v>4600</v>
      </c>
      <c r="B14" s="25">
        <v>4601</v>
      </c>
      <c r="C14" s="26" t="s">
        <v>18</v>
      </c>
      <c r="D14" s="27">
        <v>3960</v>
      </c>
      <c r="E14" s="27">
        <v>2640</v>
      </c>
      <c r="F14" s="27">
        <f>SUM(D14:E14)</f>
        <v>6600</v>
      </c>
      <c r="G14" s="2"/>
      <c r="H14" s="28">
        <f aca="true" t="shared" si="0" ref="H14:H77">SUM(D14/F14)</f>
        <v>0.6</v>
      </c>
      <c r="I14" s="28">
        <f aca="true" t="shared" si="1" ref="I14:I77">SUM(E14/F14)</f>
        <v>0.4</v>
      </c>
      <c r="J14" s="24">
        <f aca="true" t="shared" si="2" ref="J14:L77">SUM(D14+D14*7%)</f>
        <v>4237.2</v>
      </c>
      <c r="K14" s="24">
        <f t="shared" si="2"/>
        <v>2824.8</v>
      </c>
      <c r="L14" s="24">
        <f t="shared" si="2"/>
        <v>7062</v>
      </c>
      <c r="M14" s="24">
        <f aca="true" t="shared" si="3" ref="M14:O77">SUM(J14+J14*7%)</f>
        <v>4533.804</v>
      </c>
      <c r="N14" s="24">
        <f t="shared" si="3"/>
        <v>3022.536</v>
      </c>
      <c r="O14" s="24">
        <f t="shared" si="3"/>
        <v>7556.34</v>
      </c>
    </row>
    <row r="15" spans="1:15" s="31" customFormat="1" ht="14.25" customHeight="1">
      <c r="A15" s="29"/>
      <c r="B15" s="30" t="s">
        <v>19</v>
      </c>
      <c r="C15" s="30"/>
      <c r="D15" s="29">
        <f>SUM(D13:D14)</f>
        <v>12960</v>
      </c>
      <c r="E15" s="29">
        <f>SUM(E13:E14)</f>
        <v>9540</v>
      </c>
      <c r="F15" s="29">
        <f>SUM(F13:F14)</f>
        <v>22500</v>
      </c>
      <c r="G15" s="2"/>
      <c r="H15" s="29"/>
      <c r="I15" s="29"/>
      <c r="J15" s="29">
        <f aca="true" t="shared" si="4" ref="J15:O15">SUM(J13:J14)</f>
        <v>13867.2</v>
      </c>
      <c r="K15" s="29">
        <f t="shared" si="4"/>
        <v>10207.8</v>
      </c>
      <c r="L15" s="29">
        <f t="shared" si="4"/>
        <v>24075</v>
      </c>
      <c r="M15" s="29">
        <f t="shared" si="4"/>
        <v>14837.904</v>
      </c>
      <c r="N15" s="29">
        <f t="shared" si="4"/>
        <v>10922.346000000001</v>
      </c>
      <c r="O15" s="29">
        <f t="shared" si="4"/>
        <v>25760.25</v>
      </c>
    </row>
    <row r="16" spans="1:15" s="36" customFormat="1" ht="13.5" customHeight="1">
      <c r="A16" s="32">
        <v>4700</v>
      </c>
      <c r="B16" s="33"/>
      <c r="C16" s="34" t="s">
        <v>20</v>
      </c>
      <c r="D16" s="35"/>
      <c r="E16" s="35"/>
      <c r="F16" s="35"/>
      <c r="G16" s="2"/>
      <c r="H16" s="28"/>
      <c r="I16" s="28"/>
      <c r="J16" s="24">
        <f t="shared" si="2"/>
        <v>0</v>
      </c>
      <c r="K16" s="24">
        <f t="shared" si="2"/>
        <v>0</v>
      </c>
      <c r="L16" s="24">
        <f t="shared" si="2"/>
        <v>0</v>
      </c>
      <c r="M16" s="24">
        <f t="shared" si="3"/>
        <v>0</v>
      </c>
      <c r="N16" s="24">
        <f t="shared" si="3"/>
        <v>0</v>
      </c>
      <c r="O16" s="24">
        <f t="shared" si="3"/>
        <v>0</v>
      </c>
    </row>
    <row r="17" spans="1:15" s="36" customFormat="1" ht="13.5" customHeight="1">
      <c r="A17" s="37"/>
      <c r="B17" s="33">
        <v>4705</v>
      </c>
      <c r="C17" s="38" t="s">
        <v>21</v>
      </c>
      <c r="D17" s="39">
        <v>7596</v>
      </c>
      <c r="E17" s="39">
        <v>5064</v>
      </c>
      <c r="F17" s="27">
        <f aca="true" t="shared" si="5" ref="F17:F25">SUM(D17:E17)</f>
        <v>12660</v>
      </c>
      <c r="G17" s="2"/>
      <c r="H17" s="28">
        <f t="shared" si="0"/>
        <v>0.6</v>
      </c>
      <c r="I17" s="28">
        <f t="shared" si="1"/>
        <v>0.4</v>
      </c>
      <c r="J17" s="24">
        <f t="shared" si="2"/>
        <v>8127.72</v>
      </c>
      <c r="K17" s="24">
        <f t="shared" si="2"/>
        <v>5418.48</v>
      </c>
      <c r="L17" s="24">
        <f t="shared" si="2"/>
        <v>13546.2</v>
      </c>
      <c r="M17" s="24">
        <f t="shared" si="3"/>
        <v>8696.6604</v>
      </c>
      <c r="N17" s="24">
        <f t="shared" si="3"/>
        <v>5797.7735999999995</v>
      </c>
      <c r="O17" s="24">
        <f t="shared" si="3"/>
        <v>14494.434000000001</v>
      </c>
    </row>
    <row r="18" spans="1:15" s="36" customFormat="1" ht="13.5" customHeight="1">
      <c r="A18" s="37"/>
      <c r="B18" s="33">
        <v>4713</v>
      </c>
      <c r="C18" s="38" t="s">
        <v>22</v>
      </c>
      <c r="D18" s="39">
        <v>2145</v>
      </c>
      <c r="E18" s="39">
        <v>1430</v>
      </c>
      <c r="F18" s="27">
        <f t="shared" si="5"/>
        <v>3575</v>
      </c>
      <c r="G18" s="2"/>
      <c r="H18" s="28">
        <f t="shared" si="0"/>
        <v>0.6</v>
      </c>
      <c r="I18" s="28">
        <f t="shared" si="1"/>
        <v>0.4</v>
      </c>
      <c r="J18" s="24">
        <f t="shared" si="2"/>
        <v>2295.15</v>
      </c>
      <c r="K18" s="24">
        <f t="shared" si="2"/>
        <v>1530.1</v>
      </c>
      <c r="L18" s="24">
        <f t="shared" si="2"/>
        <v>3825.25</v>
      </c>
      <c r="M18" s="24">
        <f t="shared" si="3"/>
        <v>2455.8105</v>
      </c>
      <c r="N18" s="24">
        <f t="shared" si="3"/>
        <v>1637.2069999999999</v>
      </c>
      <c r="O18" s="24">
        <f t="shared" si="3"/>
        <v>4093.0175</v>
      </c>
    </row>
    <row r="19" spans="1:15" s="36" customFormat="1" ht="13.5" customHeight="1">
      <c r="A19" s="37"/>
      <c r="B19" s="33">
        <v>4714</v>
      </c>
      <c r="C19" s="38" t="s">
        <v>23</v>
      </c>
      <c r="D19" s="39">
        <v>231</v>
      </c>
      <c r="E19" s="39">
        <v>154</v>
      </c>
      <c r="F19" s="27">
        <f>SUM(D19:E19)</f>
        <v>385</v>
      </c>
      <c r="G19" s="2"/>
      <c r="H19" s="28">
        <f>SUM(D19/F19)</f>
        <v>0.6</v>
      </c>
      <c r="I19" s="28">
        <f>SUM(E19/F19)</f>
        <v>0.4</v>
      </c>
      <c r="J19" s="24">
        <f>SUM(D19+D19*7%)</f>
        <v>247.17000000000002</v>
      </c>
      <c r="K19" s="24">
        <f>SUM(E19+E19*7%)</f>
        <v>164.78</v>
      </c>
      <c r="L19" s="24">
        <f>SUM(F19+F19*7%)</f>
        <v>411.95</v>
      </c>
      <c r="M19" s="24">
        <f>SUM(J19+J19*7%)</f>
        <v>264.4719</v>
      </c>
      <c r="N19" s="24">
        <f>SUM(K19+K19*7%)</f>
        <v>176.3146</v>
      </c>
      <c r="O19" s="24">
        <f>SUM(L19+L19*7%)</f>
        <v>440.7865</v>
      </c>
    </row>
    <row r="20" spans="1:15" s="36" customFormat="1" ht="13.5" customHeight="1">
      <c r="A20" s="37"/>
      <c r="B20" s="33">
        <v>4717</v>
      </c>
      <c r="C20" s="38" t="s">
        <v>24</v>
      </c>
      <c r="D20" s="39">
        <v>660</v>
      </c>
      <c r="E20" s="39">
        <v>440</v>
      </c>
      <c r="F20" s="27">
        <f t="shared" si="5"/>
        <v>1100</v>
      </c>
      <c r="G20" s="2"/>
      <c r="H20" s="28">
        <f t="shared" si="0"/>
        <v>0.6</v>
      </c>
      <c r="I20" s="28">
        <f t="shared" si="1"/>
        <v>0.4</v>
      </c>
      <c r="J20" s="24">
        <f t="shared" si="2"/>
        <v>706.2</v>
      </c>
      <c r="K20" s="24">
        <f t="shared" si="2"/>
        <v>470.8</v>
      </c>
      <c r="L20" s="24">
        <f t="shared" si="2"/>
        <v>1177</v>
      </c>
      <c r="M20" s="24">
        <f t="shared" si="3"/>
        <v>755.634</v>
      </c>
      <c r="N20" s="24">
        <f t="shared" si="3"/>
        <v>503.75600000000003</v>
      </c>
      <c r="O20" s="24">
        <f t="shared" si="3"/>
        <v>1259.39</v>
      </c>
    </row>
    <row r="21" spans="1:15" s="36" customFormat="1" ht="13.5" customHeight="1">
      <c r="A21" s="37"/>
      <c r="B21" s="33">
        <v>4733</v>
      </c>
      <c r="C21" s="38" t="s">
        <v>25</v>
      </c>
      <c r="D21" s="39">
        <v>120</v>
      </c>
      <c r="E21" s="39">
        <v>80</v>
      </c>
      <c r="F21" s="27">
        <f t="shared" si="5"/>
        <v>200</v>
      </c>
      <c r="G21" s="2"/>
      <c r="H21" s="28"/>
      <c r="I21" s="28"/>
      <c r="J21" s="24">
        <f t="shared" si="2"/>
        <v>128.4</v>
      </c>
      <c r="K21" s="24">
        <f t="shared" si="2"/>
        <v>85.6</v>
      </c>
      <c r="L21" s="24">
        <f t="shared" si="2"/>
        <v>214</v>
      </c>
      <c r="M21" s="24">
        <f t="shared" si="3"/>
        <v>137.388</v>
      </c>
      <c r="N21" s="24">
        <f t="shared" si="3"/>
        <v>91.592</v>
      </c>
      <c r="O21" s="24">
        <f t="shared" si="3"/>
        <v>228.98</v>
      </c>
    </row>
    <row r="22" spans="1:15" s="36" customFormat="1" ht="13.5" customHeight="1">
      <c r="A22" s="37"/>
      <c r="B22" s="33">
        <v>4765</v>
      </c>
      <c r="C22" s="38" t="s">
        <v>26</v>
      </c>
      <c r="D22" s="39">
        <v>540</v>
      </c>
      <c r="E22" s="39">
        <v>360</v>
      </c>
      <c r="F22" s="27">
        <f t="shared" si="5"/>
        <v>900</v>
      </c>
      <c r="G22" s="2"/>
      <c r="H22" s="28">
        <f t="shared" si="0"/>
        <v>0.6</v>
      </c>
      <c r="I22" s="28">
        <f t="shared" si="1"/>
        <v>0.4</v>
      </c>
      <c r="J22" s="24">
        <f t="shared" si="2"/>
        <v>577.8</v>
      </c>
      <c r="K22" s="24">
        <f t="shared" si="2"/>
        <v>385.2</v>
      </c>
      <c r="L22" s="24">
        <f t="shared" si="2"/>
        <v>963</v>
      </c>
      <c r="M22" s="24">
        <f t="shared" si="3"/>
        <v>618.246</v>
      </c>
      <c r="N22" s="24">
        <f t="shared" si="3"/>
        <v>412.164</v>
      </c>
      <c r="O22" s="24">
        <f t="shared" si="3"/>
        <v>1030.41</v>
      </c>
    </row>
    <row r="23" spans="1:15" s="36" customFormat="1" ht="13.5" customHeight="1">
      <c r="A23" s="37"/>
      <c r="B23" s="33">
        <v>4773</v>
      </c>
      <c r="C23" s="38" t="s">
        <v>27</v>
      </c>
      <c r="D23" s="39">
        <v>225</v>
      </c>
      <c r="E23" s="39">
        <v>150</v>
      </c>
      <c r="F23" s="27">
        <f t="shared" si="5"/>
        <v>375</v>
      </c>
      <c r="G23" s="2"/>
      <c r="H23" s="28">
        <f t="shared" si="0"/>
        <v>0.6</v>
      </c>
      <c r="I23" s="28">
        <f t="shared" si="1"/>
        <v>0.4</v>
      </c>
      <c r="J23" s="24">
        <f t="shared" si="2"/>
        <v>240.75</v>
      </c>
      <c r="K23" s="24">
        <f t="shared" si="2"/>
        <v>160.5</v>
      </c>
      <c r="L23" s="24">
        <f t="shared" si="2"/>
        <v>401.25</v>
      </c>
      <c r="M23" s="24">
        <f t="shared" si="3"/>
        <v>257.6025</v>
      </c>
      <c r="N23" s="24">
        <f t="shared" si="3"/>
        <v>171.735</v>
      </c>
      <c r="O23" s="24">
        <f t="shared" si="3"/>
        <v>429.3375</v>
      </c>
    </row>
    <row r="24" spans="1:15" s="36" customFormat="1" ht="13.5" customHeight="1">
      <c r="A24" s="37"/>
      <c r="B24" s="33">
        <v>4793</v>
      </c>
      <c r="C24" s="38" t="s">
        <v>28</v>
      </c>
      <c r="D24" s="39">
        <v>54</v>
      </c>
      <c r="E24" s="39">
        <v>36</v>
      </c>
      <c r="F24" s="27">
        <f t="shared" si="5"/>
        <v>90</v>
      </c>
      <c r="G24" s="2"/>
      <c r="H24" s="28"/>
      <c r="I24" s="28"/>
      <c r="J24" s="24">
        <f t="shared" si="2"/>
        <v>57.78</v>
      </c>
      <c r="K24" s="24">
        <f t="shared" si="2"/>
        <v>38.52</v>
      </c>
      <c r="L24" s="24">
        <f t="shared" si="2"/>
        <v>96.3</v>
      </c>
      <c r="M24" s="24">
        <f t="shared" si="3"/>
        <v>61.824600000000004</v>
      </c>
      <c r="N24" s="24">
        <f t="shared" si="3"/>
        <v>41.21640000000001</v>
      </c>
      <c r="O24" s="24">
        <f t="shared" si="3"/>
        <v>103.041</v>
      </c>
    </row>
    <row r="25" spans="1:15" s="36" customFormat="1" ht="13.5" customHeight="1">
      <c r="A25" s="40"/>
      <c r="B25" s="33">
        <v>4795</v>
      </c>
      <c r="C25" s="38" t="s">
        <v>29</v>
      </c>
      <c r="D25" s="39">
        <v>90</v>
      </c>
      <c r="E25" s="39">
        <v>60</v>
      </c>
      <c r="F25" s="27">
        <f t="shared" si="5"/>
        <v>150</v>
      </c>
      <c r="G25" s="2"/>
      <c r="H25" s="28">
        <f t="shared" si="0"/>
        <v>0.6</v>
      </c>
      <c r="I25" s="28">
        <f t="shared" si="1"/>
        <v>0.4</v>
      </c>
      <c r="J25" s="24">
        <f t="shared" si="2"/>
        <v>96.3</v>
      </c>
      <c r="K25" s="24">
        <f t="shared" si="2"/>
        <v>64.2</v>
      </c>
      <c r="L25" s="24">
        <f t="shared" si="2"/>
        <v>160.5</v>
      </c>
      <c r="M25" s="24">
        <f t="shared" si="3"/>
        <v>103.041</v>
      </c>
      <c r="N25" s="24">
        <f t="shared" si="3"/>
        <v>68.694</v>
      </c>
      <c r="O25" s="24">
        <f t="shared" si="3"/>
        <v>171.735</v>
      </c>
    </row>
    <row r="26" spans="1:15" s="36" customFormat="1" ht="14.25" customHeight="1">
      <c r="A26" s="29"/>
      <c r="B26" s="30" t="s">
        <v>19</v>
      </c>
      <c r="C26" s="30"/>
      <c r="D26" s="29">
        <f>SUM(D17:D25)</f>
        <v>11661</v>
      </c>
      <c r="E26" s="29">
        <f>SUM(E17:E25)</f>
        <v>7774</v>
      </c>
      <c r="F26" s="29">
        <f>SUM(F17:F25)</f>
        <v>19435</v>
      </c>
      <c r="G26" s="2"/>
      <c r="H26" s="29"/>
      <c r="I26" s="29"/>
      <c r="J26" s="29">
        <f aca="true" t="shared" si="6" ref="J26:O26">SUM(J17:J25)</f>
        <v>12477.27</v>
      </c>
      <c r="K26" s="29">
        <f t="shared" si="6"/>
        <v>8318.18</v>
      </c>
      <c r="L26" s="29">
        <f t="shared" si="6"/>
        <v>20795.45</v>
      </c>
      <c r="M26" s="29">
        <f t="shared" si="6"/>
        <v>13350.6789</v>
      </c>
      <c r="N26" s="29">
        <f t="shared" si="6"/>
        <v>8900.452599999999</v>
      </c>
      <c r="O26" s="29">
        <f t="shared" si="6"/>
        <v>22251.131500000003</v>
      </c>
    </row>
    <row r="27" spans="1:15" s="42" customFormat="1" ht="13.5" customHeight="1">
      <c r="A27" s="32">
        <v>4800</v>
      </c>
      <c r="B27" s="41"/>
      <c r="C27" s="34" t="s">
        <v>30</v>
      </c>
      <c r="D27" s="35"/>
      <c r="E27" s="35"/>
      <c r="F27" s="35"/>
      <c r="G27" s="2"/>
      <c r="H27" s="28"/>
      <c r="I27" s="28"/>
      <c r="J27" s="24">
        <f t="shared" si="2"/>
        <v>0</v>
      </c>
      <c r="K27" s="24">
        <f t="shared" si="2"/>
        <v>0</v>
      </c>
      <c r="L27" s="24">
        <f t="shared" si="2"/>
        <v>0</v>
      </c>
      <c r="M27" s="24">
        <f t="shared" si="3"/>
        <v>0</v>
      </c>
      <c r="N27" s="24">
        <f t="shared" si="3"/>
        <v>0</v>
      </c>
      <c r="O27" s="24">
        <f t="shared" si="3"/>
        <v>0</v>
      </c>
    </row>
    <row r="28" spans="1:15" s="42" customFormat="1" ht="13.5" customHeight="1">
      <c r="A28" s="37"/>
      <c r="B28" s="33">
        <v>4801</v>
      </c>
      <c r="C28" s="38" t="s">
        <v>31</v>
      </c>
      <c r="D28" s="39">
        <v>420</v>
      </c>
      <c r="E28" s="39">
        <v>280</v>
      </c>
      <c r="F28" s="27">
        <f>SUM(D28:E28)</f>
        <v>700</v>
      </c>
      <c r="G28" s="2"/>
      <c r="H28" s="28">
        <f t="shared" si="0"/>
        <v>0.6</v>
      </c>
      <c r="I28" s="28">
        <f t="shared" si="1"/>
        <v>0.4</v>
      </c>
      <c r="J28" s="24">
        <f t="shared" si="2"/>
        <v>449.4</v>
      </c>
      <c r="K28" s="24">
        <f t="shared" si="2"/>
        <v>299.6</v>
      </c>
      <c r="L28" s="24">
        <f t="shared" si="2"/>
        <v>749</v>
      </c>
      <c r="M28" s="24">
        <f t="shared" si="3"/>
        <v>480.858</v>
      </c>
      <c r="N28" s="24">
        <f t="shared" si="3"/>
        <v>320.572</v>
      </c>
      <c r="O28" s="24">
        <f t="shared" si="3"/>
        <v>801.4300000000001</v>
      </c>
    </row>
    <row r="29" spans="1:15" s="42" customFormat="1" ht="13.5" customHeight="1">
      <c r="A29" s="37"/>
      <c r="B29" s="33">
        <v>4805</v>
      </c>
      <c r="C29" s="38" t="s">
        <v>32</v>
      </c>
      <c r="D29" s="39">
        <v>300</v>
      </c>
      <c r="E29" s="39">
        <v>200</v>
      </c>
      <c r="F29" s="27">
        <f aca="true" t="shared" si="7" ref="F29:F56">SUM(D29:E29)</f>
        <v>500</v>
      </c>
      <c r="G29" s="2"/>
      <c r="H29" s="28">
        <f t="shared" si="0"/>
        <v>0.6</v>
      </c>
      <c r="I29" s="28">
        <f t="shared" si="1"/>
        <v>0.4</v>
      </c>
      <c r="J29" s="24">
        <f t="shared" si="2"/>
        <v>321</v>
      </c>
      <c r="K29" s="24">
        <f t="shared" si="2"/>
        <v>214</v>
      </c>
      <c r="L29" s="24">
        <f t="shared" si="2"/>
        <v>535</v>
      </c>
      <c r="M29" s="24">
        <f t="shared" si="3"/>
        <v>343.47</v>
      </c>
      <c r="N29" s="24">
        <f t="shared" si="3"/>
        <v>228.98</v>
      </c>
      <c r="O29" s="24">
        <f t="shared" si="3"/>
        <v>572.45</v>
      </c>
    </row>
    <row r="30" spans="1:15" s="42" customFormat="1" ht="13.5" customHeight="1">
      <c r="A30" s="37"/>
      <c r="B30" s="33">
        <v>4806</v>
      </c>
      <c r="C30" s="38" t="s">
        <v>33</v>
      </c>
      <c r="D30" s="39">
        <v>3600</v>
      </c>
      <c r="E30" s="39">
        <v>2400</v>
      </c>
      <c r="F30" s="27">
        <f t="shared" si="7"/>
        <v>6000</v>
      </c>
      <c r="G30" s="2"/>
      <c r="H30" s="28">
        <f t="shared" si="0"/>
        <v>0.6</v>
      </c>
      <c r="I30" s="28">
        <f t="shared" si="1"/>
        <v>0.4</v>
      </c>
      <c r="J30" s="24">
        <f t="shared" si="2"/>
        <v>3852</v>
      </c>
      <c r="K30" s="24">
        <f t="shared" si="2"/>
        <v>2568</v>
      </c>
      <c r="L30" s="24">
        <f t="shared" si="2"/>
        <v>6420</v>
      </c>
      <c r="M30" s="24">
        <f t="shared" si="3"/>
        <v>4121.64</v>
      </c>
      <c r="N30" s="24">
        <f t="shared" si="3"/>
        <v>2747.76</v>
      </c>
      <c r="O30" s="24">
        <f t="shared" si="3"/>
        <v>6869.4</v>
      </c>
    </row>
    <row r="31" spans="1:15" s="42" customFormat="1" ht="13.5" customHeight="1">
      <c r="A31" s="37"/>
      <c r="B31" s="33">
        <v>4815</v>
      </c>
      <c r="C31" s="38" t="s">
        <v>34</v>
      </c>
      <c r="D31" s="39">
        <v>120</v>
      </c>
      <c r="E31" s="39">
        <v>80</v>
      </c>
      <c r="F31" s="27">
        <f t="shared" si="7"/>
        <v>200</v>
      </c>
      <c r="G31" s="2"/>
      <c r="H31" s="28">
        <f t="shared" si="0"/>
        <v>0.6</v>
      </c>
      <c r="I31" s="28">
        <f t="shared" si="1"/>
        <v>0.4</v>
      </c>
      <c r="J31" s="24">
        <f t="shared" si="2"/>
        <v>128.4</v>
      </c>
      <c r="K31" s="24">
        <f t="shared" si="2"/>
        <v>85.6</v>
      </c>
      <c r="L31" s="24">
        <f t="shared" si="2"/>
        <v>214</v>
      </c>
      <c r="M31" s="24">
        <f t="shared" si="3"/>
        <v>137.388</v>
      </c>
      <c r="N31" s="24">
        <f t="shared" si="3"/>
        <v>91.592</v>
      </c>
      <c r="O31" s="24">
        <f t="shared" si="3"/>
        <v>228.98</v>
      </c>
    </row>
    <row r="32" spans="1:15" s="42" customFormat="1" ht="13.5" customHeight="1">
      <c r="A32" s="37"/>
      <c r="B32" s="33">
        <v>4816</v>
      </c>
      <c r="C32" s="38" t="s">
        <v>35</v>
      </c>
      <c r="D32" s="39">
        <v>180</v>
      </c>
      <c r="E32" s="39">
        <v>120</v>
      </c>
      <c r="F32" s="27">
        <f t="shared" si="7"/>
        <v>300</v>
      </c>
      <c r="G32" s="2"/>
      <c r="H32" s="28">
        <f t="shared" si="0"/>
        <v>0.6</v>
      </c>
      <c r="I32" s="28">
        <f t="shared" si="1"/>
        <v>0.4</v>
      </c>
      <c r="J32" s="24">
        <f t="shared" si="2"/>
        <v>192.6</v>
      </c>
      <c r="K32" s="24">
        <f t="shared" si="2"/>
        <v>128.4</v>
      </c>
      <c r="L32" s="24">
        <f t="shared" si="2"/>
        <v>321</v>
      </c>
      <c r="M32" s="24">
        <f t="shared" si="3"/>
        <v>206.082</v>
      </c>
      <c r="N32" s="24">
        <f t="shared" si="3"/>
        <v>137.388</v>
      </c>
      <c r="O32" s="24">
        <f t="shared" si="3"/>
        <v>343.47</v>
      </c>
    </row>
    <row r="33" spans="1:15" s="42" customFormat="1" ht="13.5" customHeight="1">
      <c r="A33" s="37"/>
      <c r="B33" s="33">
        <v>4817</v>
      </c>
      <c r="C33" s="38" t="s">
        <v>36</v>
      </c>
      <c r="D33" s="39">
        <v>180</v>
      </c>
      <c r="E33" s="39">
        <v>120</v>
      </c>
      <c r="F33" s="27">
        <f t="shared" si="7"/>
        <v>300</v>
      </c>
      <c r="G33" s="2"/>
      <c r="H33" s="28">
        <f t="shared" si="0"/>
        <v>0.6</v>
      </c>
      <c r="I33" s="28">
        <f t="shared" si="1"/>
        <v>0.4</v>
      </c>
      <c r="J33" s="24">
        <f t="shared" si="2"/>
        <v>192.6</v>
      </c>
      <c r="K33" s="24">
        <f t="shared" si="2"/>
        <v>128.4</v>
      </c>
      <c r="L33" s="24">
        <f t="shared" si="2"/>
        <v>321</v>
      </c>
      <c r="M33" s="24">
        <f t="shared" si="3"/>
        <v>206.082</v>
      </c>
      <c r="N33" s="24">
        <f t="shared" si="3"/>
        <v>137.388</v>
      </c>
      <c r="O33" s="24">
        <f t="shared" si="3"/>
        <v>343.47</v>
      </c>
    </row>
    <row r="34" spans="1:15" s="42" customFormat="1" ht="13.5" customHeight="1">
      <c r="A34" s="37"/>
      <c r="B34" s="33">
        <v>4818</v>
      </c>
      <c r="C34" s="38" t="s">
        <v>37</v>
      </c>
      <c r="D34" s="39">
        <v>180</v>
      </c>
      <c r="E34" s="39">
        <v>120</v>
      </c>
      <c r="F34" s="27">
        <f t="shared" si="7"/>
        <v>300</v>
      </c>
      <c r="G34" s="2"/>
      <c r="H34" s="28">
        <f t="shared" si="0"/>
        <v>0.6</v>
      </c>
      <c r="I34" s="28">
        <f t="shared" si="1"/>
        <v>0.4</v>
      </c>
      <c r="J34" s="24">
        <f t="shared" si="2"/>
        <v>192.6</v>
      </c>
      <c r="K34" s="24">
        <f t="shared" si="2"/>
        <v>128.4</v>
      </c>
      <c r="L34" s="24">
        <f t="shared" si="2"/>
        <v>321</v>
      </c>
      <c r="M34" s="24">
        <f t="shared" si="3"/>
        <v>206.082</v>
      </c>
      <c r="N34" s="24">
        <f t="shared" si="3"/>
        <v>137.388</v>
      </c>
      <c r="O34" s="24">
        <f t="shared" si="3"/>
        <v>343.47</v>
      </c>
    </row>
    <row r="35" spans="1:15" s="42" customFormat="1" ht="13.5" customHeight="1">
      <c r="A35" s="37"/>
      <c r="B35" s="33">
        <v>4819</v>
      </c>
      <c r="C35" s="38" t="s">
        <v>38</v>
      </c>
      <c r="D35" s="39">
        <v>90</v>
      </c>
      <c r="E35" s="39">
        <v>60</v>
      </c>
      <c r="F35" s="27">
        <f t="shared" si="7"/>
        <v>150</v>
      </c>
      <c r="G35" s="2"/>
      <c r="H35" s="28">
        <f t="shared" si="0"/>
        <v>0.6</v>
      </c>
      <c r="I35" s="28">
        <f t="shared" si="1"/>
        <v>0.4</v>
      </c>
      <c r="J35" s="24">
        <f t="shared" si="2"/>
        <v>96.3</v>
      </c>
      <c r="K35" s="24">
        <f t="shared" si="2"/>
        <v>64.2</v>
      </c>
      <c r="L35" s="24">
        <f t="shared" si="2"/>
        <v>160.5</v>
      </c>
      <c r="M35" s="24">
        <f t="shared" si="3"/>
        <v>103.041</v>
      </c>
      <c r="N35" s="24">
        <f t="shared" si="3"/>
        <v>68.694</v>
      </c>
      <c r="O35" s="24">
        <f t="shared" si="3"/>
        <v>171.735</v>
      </c>
    </row>
    <row r="36" spans="1:15" s="42" customFormat="1" ht="13.5" customHeight="1">
      <c r="A36" s="37"/>
      <c r="B36" s="33">
        <v>4821</v>
      </c>
      <c r="C36" s="38" t="s">
        <v>39</v>
      </c>
      <c r="D36" s="39">
        <v>360</v>
      </c>
      <c r="E36" s="39">
        <v>240</v>
      </c>
      <c r="F36" s="27">
        <f t="shared" si="7"/>
        <v>600</v>
      </c>
      <c r="G36" s="2"/>
      <c r="H36" s="28">
        <f t="shared" si="0"/>
        <v>0.6</v>
      </c>
      <c r="I36" s="28">
        <f t="shared" si="1"/>
        <v>0.4</v>
      </c>
      <c r="J36" s="24">
        <f t="shared" si="2"/>
        <v>385.2</v>
      </c>
      <c r="K36" s="24">
        <f t="shared" si="2"/>
        <v>256.8</v>
      </c>
      <c r="L36" s="24">
        <f t="shared" si="2"/>
        <v>642</v>
      </c>
      <c r="M36" s="24">
        <f t="shared" si="3"/>
        <v>412.164</v>
      </c>
      <c r="N36" s="24">
        <f t="shared" si="3"/>
        <v>274.776</v>
      </c>
      <c r="O36" s="24">
        <f t="shared" si="3"/>
        <v>686.94</v>
      </c>
    </row>
    <row r="37" spans="1:15" s="42" customFormat="1" ht="13.5" customHeight="1">
      <c r="A37" s="37"/>
      <c r="B37" s="33">
        <v>4822</v>
      </c>
      <c r="C37" s="38" t="s">
        <v>40</v>
      </c>
      <c r="D37" s="39">
        <v>300</v>
      </c>
      <c r="E37" s="39">
        <v>200</v>
      </c>
      <c r="F37" s="27">
        <f t="shared" si="7"/>
        <v>500</v>
      </c>
      <c r="G37" s="2"/>
      <c r="H37" s="28">
        <f t="shared" si="0"/>
        <v>0.6</v>
      </c>
      <c r="I37" s="28">
        <f t="shared" si="1"/>
        <v>0.4</v>
      </c>
      <c r="J37" s="24">
        <f t="shared" si="2"/>
        <v>321</v>
      </c>
      <c r="K37" s="24">
        <f t="shared" si="2"/>
        <v>214</v>
      </c>
      <c r="L37" s="24">
        <f t="shared" si="2"/>
        <v>535</v>
      </c>
      <c r="M37" s="24">
        <f t="shared" si="3"/>
        <v>343.47</v>
      </c>
      <c r="N37" s="24">
        <f t="shared" si="3"/>
        <v>228.98</v>
      </c>
      <c r="O37" s="24">
        <f t="shared" si="3"/>
        <v>572.45</v>
      </c>
    </row>
    <row r="38" spans="1:15" s="42" customFormat="1" ht="13.5" customHeight="1">
      <c r="A38" s="37"/>
      <c r="B38" s="33">
        <v>4823</v>
      </c>
      <c r="C38" s="38" t="s">
        <v>41</v>
      </c>
      <c r="D38" s="39">
        <v>360</v>
      </c>
      <c r="E38" s="39">
        <v>240</v>
      </c>
      <c r="F38" s="27">
        <f t="shared" si="7"/>
        <v>600</v>
      </c>
      <c r="G38" s="2"/>
      <c r="H38" s="28">
        <f t="shared" si="0"/>
        <v>0.6</v>
      </c>
      <c r="I38" s="28">
        <f t="shared" si="1"/>
        <v>0.4</v>
      </c>
      <c r="J38" s="24">
        <f t="shared" si="2"/>
        <v>385.2</v>
      </c>
      <c r="K38" s="24">
        <f t="shared" si="2"/>
        <v>256.8</v>
      </c>
      <c r="L38" s="24">
        <f t="shared" si="2"/>
        <v>642</v>
      </c>
      <c r="M38" s="24">
        <f t="shared" si="3"/>
        <v>412.164</v>
      </c>
      <c r="N38" s="24">
        <f t="shared" si="3"/>
        <v>274.776</v>
      </c>
      <c r="O38" s="24">
        <f t="shared" si="3"/>
        <v>686.94</v>
      </c>
    </row>
    <row r="39" spans="1:15" s="42" customFormat="1" ht="13.5" customHeight="1">
      <c r="A39" s="37"/>
      <c r="B39" s="33">
        <v>4824</v>
      </c>
      <c r="C39" s="38" t="s">
        <v>42</v>
      </c>
      <c r="D39" s="39">
        <v>300</v>
      </c>
      <c r="E39" s="39">
        <v>200</v>
      </c>
      <c r="F39" s="27">
        <f t="shared" si="7"/>
        <v>500</v>
      </c>
      <c r="G39" s="2"/>
      <c r="H39" s="28">
        <f t="shared" si="0"/>
        <v>0.6</v>
      </c>
      <c r="I39" s="28">
        <f t="shared" si="1"/>
        <v>0.4</v>
      </c>
      <c r="J39" s="24">
        <f t="shared" si="2"/>
        <v>321</v>
      </c>
      <c r="K39" s="24">
        <f t="shared" si="2"/>
        <v>214</v>
      </c>
      <c r="L39" s="24">
        <f t="shared" si="2"/>
        <v>535</v>
      </c>
      <c r="M39" s="24">
        <f t="shared" si="3"/>
        <v>343.47</v>
      </c>
      <c r="N39" s="24">
        <f t="shared" si="3"/>
        <v>228.98</v>
      </c>
      <c r="O39" s="24">
        <f t="shared" si="3"/>
        <v>572.45</v>
      </c>
    </row>
    <row r="40" spans="1:15" s="42" customFormat="1" ht="13.5" customHeight="1">
      <c r="A40" s="37"/>
      <c r="B40" s="33">
        <v>4827</v>
      </c>
      <c r="C40" s="38" t="s">
        <v>43</v>
      </c>
      <c r="D40" s="39">
        <v>198</v>
      </c>
      <c r="E40" s="39">
        <v>132</v>
      </c>
      <c r="F40" s="27">
        <f t="shared" si="7"/>
        <v>330</v>
      </c>
      <c r="G40" s="2"/>
      <c r="H40" s="28">
        <f t="shared" si="0"/>
        <v>0.6</v>
      </c>
      <c r="I40" s="28">
        <f t="shared" si="1"/>
        <v>0.4</v>
      </c>
      <c r="J40" s="24">
        <f t="shared" si="2"/>
        <v>211.86</v>
      </c>
      <c r="K40" s="24">
        <f t="shared" si="2"/>
        <v>141.24</v>
      </c>
      <c r="L40" s="24">
        <f t="shared" si="2"/>
        <v>353.1</v>
      </c>
      <c r="M40" s="24">
        <f t="shared" si="3"/>
        <v>226.6902</v>
      </c>
      <c r="N40" s="24">
        <f t="shared" si="3"/>
        <v>151.1268</v>
      </c>
      <c r="O40" s="24">
        <f t="shared" si="3"/>
        <v>377.817</v>
      </c>
    </row>
    <row r="41" spans="1:15" s="42" customFormat="1" ht="13.5" customHeight="1">
      <c r="A41" s="37"/>
      <c r="B41" s="33">
        <v>4828</v>
      </c>
      <c r="C41" s="38" t="s">
        <v>44</v>
      </c>
      <c r="D41" s="39">
        <v>480</v>
      </c>
      <c r="E41" s="39">
        <v>320</v>
      </c>
      <c r="F41" s="27">
        <f t="shared" si="7"/>
        <v>800</v>
      </c>
      <c r="G41" s="2"/>
      <c r="H41" s="28">
        <f t="shared" si="0"/>
        <v>0.6</v>
      </c>
      <c r="I41" s="28">
        <f t="shared" si="1"/>
        <v>0.4</v>
      </c>
      <c r="J41" s="24">
        <f t="shared" si="2"/>
        <v>513.6</v>
      </c>
      <c r="K41" s="24">
        <f t="shared" si="2"/>
        <v>342.4</v>
      </c>
      <c r="L41" s="24">
        <f t="shared" si="2"/>
        <v>856</v>
      </c>
      <c r="M41" s="24">
        <f t="shared" si="3"/>
        <v>549.552</v>
      </c>
      <c r="N41" s="24">
        <f t="shared" si="3"/>
        <v>366.368</v>
      </c>
      <c r="O41" s="24">
        <f t="shared" si="3"/>
        <v>915.92</v>
      </c>
    </row>
    <row r="42" spans="1:15" s="42" customFormat="1" ht="13.5" customHeight="1">
      <c r="A42" s="37"/>
      <c r="B42" s="33">
        <v>4831</v>
      </c>
      <c r="C42" s="38" t="s">
        <v>45</v>
      </c>
      <c r="D42" s="39">
        <v>108</v>
      </c>
      <c r="E42" s="39">
        <v>72</v>
      </c>
      <c r="F42" s="27">
        <f t="shared" si="7"/>
        <v>180</v>
      </c>
      <c r="G42" s="2"/>
      <c r="H42" s="28">
        <f t="shared" si="0"/>
        <v>0.6</v>
      </c>
      <c r="I42" s="28">
        <f t="shared" si="1"/>
        <v>0.4</v>
      </c>
      <c r="J42" s="24">
        <f t="shared" si="2"/>
        <v>115.56</v>
      </c>
      <c r="K42" s="24">
        <f t="shared" si="2"/>
        <v>77.04</v>
      </c>
      <c r="L42" s="24">
        <f t="shared" si="2"/>
        <v>192.6</v>
      </c>
      <c r="M42" s="24">
        <f t="shared" si="3"/>
        <v>123.64920000000001</v>
      </c>
      <c r="N42" s="24">
        <f t="shared" si="3"/>
        <v>82.43280000000001</v>
      </c>
      <c r="O42" s="24">
        <f t="shared" si="3"/>
        <v>206.082</v>
      </c>
    </row>
    <row r="43" spans="1:15" s="42" customFormat="1" ht="13.5" customHeight="1">
      <c r="A43" s="37"/>
      <c r="B43" s="33">
        <v>4833</v>
      </c>
      <c r="C43" s="38" t="s">
        <v>46</v>
      </c>
      <c r="D43" s="39">
        <v>240</v>
      </c>
      <c r="E43" s="39">
        <v>160</v>
      </c>
      <c r="F43" s="27">
        <f t="shared" si="7"/>
        <v>400</v>
      </c>
      <c r="G43" s="2"/>
      <c r="H43" s="28">
        <f t="shared" si="0"/>
        <v>0.6</v>
      </c>
      <c r="I43" s="28">
        <f t="shared" si="1"/>
        <v>0.4</v>
      </c>
      <c r="J43" s="24">
        <f t="shared" si="2"/>
        <v>256.8</v>
      </c>
      <c r="K43" s="24">
        <f t="shared" si="2"/>
        <v>171.2</v>
      </c>
      <c r="L43" s="24">
        <f t="shared" si="2"/>
        <v>428</v>
      </c>
      <c r="M43" s="24">
        <f t="shared" si="3"/>
        <v>274.776</v>
      </c>
      <c r="N43" s="24">
        <f t="shared" si="3"/>
        <v>183.184</v>
      </c>
      <c r="O43" s="24">
        <f t="shared" si="3"/>
        <v>457.96</v>
      </c>
    </row>
    <row r="44" spans="1:15" s="42" customFormat="1" ht="13.5" customHeight="1">
      <c r="A44" s="37"/>
      <c r="B44" s="33">
        <v>4835</v>
      </c>
      <c r="C44" s="38" t="s">
        <v>47</v>
      </c>
      <c r="D44" s="39">
        <v>300</v>
      </c>
      <c r="E44" s="39">
        <v>200</v>
      </c>
      <c r="F44" s="27">
        <f t="shared" si="7"/>
        <v>500</v>
      </c>
      <c r="G44" s="2"/>
      <c r="H44" s="28">
        <f t="shared" si="0"/>
        <v>0.6</v>
      </c>
      <c r="I44" s="28">
        <f t="shared" si="1"/>
        <v>0.4</v>
      </c>
      <c r="J44" s="24">
        <f t="shared" si="2"/>
        <v>321</v>
      </c>
      <c r="K44" s="24">
        <f t="shared" si="2"/>
        <v>214</v>
      </c>
      <c r="L44" s="24">
        <f t="shared" si="2"/>
        <v>535</v>
      </c>
      <c r="M44" s="24">
        <f t="shared" si="3"/>
        <v>343.47</v>
      </c>
      <c r="N44" s="24">
        <f t="shared" si="3"/>
        <v>228.98</v>
      </c>
      <c r="O44" s="24">
        <f t="shared" si="3"/>
        <v>572.45</v>
      </c>
    </row>
    <row r="45" spans="1:15" s="42" customFormat="1" ht="13.5" customHeight="1">
      <c r="A45" s="37"/>
      <c r="B45" s="33">
        <v>4840</v>
      </c>
      <c r="C45" s="38" t="s">
        <v>48</v>
      </c>
      <c r="D45" s="39">
        <v>300</v>
      </c>
      <c r="E45" s="39">
        <v>9500</v>
      </c>
      <c r="F45" s="27">
        <f t="shared" si="7"/>
        <v>9800</v>
      </c>
      <c r="G45" s="2"/>
      <c r="H45" s="28">
        <f t="shared" si="0"/>
        <v>0.030612244897959183</v>
      </c>
      <c r="I45" s="28">
        <f t="shared" si="1"/>
        <v>0.9693877551020408</v>
      </c>
      <c r="J45" s="24">
        <f t="shared" si="2"/>
        <v>321</v>
      </c>
      <c r="K45" s="24">
        <f t="shared" si="2"/>
        <v>10165</v>
      </c>
      <c r="L45" s="24">
        <f t="shared" si="2"/>
        <v>10486</v>
      </c>
      <c r="M45" s="24">
        <f t="shared" si="3"/>
        <v>343.47</v>
      </c>
      <c r="N45" s="24">
        <f t="shared" si="3"/>
        <v>10876.55</v>
      </c>
      <c r="O45" s="24">
        <f t="shared" si="3"/>
        <v>11220.02</v>
      </c>
    </row>
    <row r="46" spans="1:15" s="42" customFormat="1" ht="13.5" customHeight="1">
      <c r="A46" s="37"/>
      <c r="B46" s="33">
        <v>4842</v>
      </c>
      <c r="C46" s="38" t="s">
        <v>49</v>
      </c>
      <c r="D46" s="39">
        <v>0</v>
      </c>
      <c r="E46" s="39">
        <v>800</v>
      </c>
      <c r="F46" s="27">
        <f t="shared" si="7"/>
        <v>800</v>
      </c>
      <c r="G46" s="2"/>
      <c r="H46" s="28">
        <f t="shared" si="0"/>
        <v>0</v>
      </c>
      <c r="I46" s="28">
        <f t="shared" si="1"/>
        <v>1</v>
      </c>
      <c r="J46" s="24">
        <f t="shared" si="2"/>
        <v>0</v>
      </c>
      <c r="K46" s="24">
        <f t="shared" si="2"/>
        <v>856</v>
      </c>
      <c r="L46" s="24">
        <f t="shared" si="2"/>
        <v>856</v>
      </c>
      <c r="M46" s="24">
        <f t="shared" si="3"/>
        <v>0</v>
      </c>
      <c r="N46" s="24">
        <f t="shared" si="3"/>
        <v>915.92</v>
      </c>
      <c r="O46" s="24">
        <f t="shared" si="3"/>
        <v>915.92</v>
      </c>
    </row>
    <row r="47" spans="1:15" s="42" customFormat="1" ht="13.5" customHeight="1">
      <c r="A47" s="37"/>
      <c r="B47" s="33">
        <v>4845</v>
      </c>
      <c r="C47" s="38" t="s">
        <v>50</v>
      </c>
      <c r="D47" s="39">
        <v>510</v>
      </c>
      <c r="E47" s="39">
        <v>340</v>
      </c>
      <c r="F47" s="27">
        <f t="shared" si="7"/>
        <v>850</v>
      </c>
      <c r="G47" s="2"/>
      <c r="H47" s="28">
        <f t="shared" si="0"/>
        <v>0.6</v>
      </c>
      <c r="I47" s="28">
        <f t="shared" si="1"/>
        <v>0.4</v>
      </c>
      <c r="J47" s="24">
        <f t="shared" si="2"/>
        <v>545.7</v>
      </c>
      <c r="K47" s="24">
        <f t="shared" si="2"/>
        <v>363.8</v>
      </c>
      <c r="L47" s="24">
        <f t="shared" si="2"/>
        <v>909.5</v>
      </c>
      <c r="M47" s="24">
        <f t="shared" si="3"/>
        <v>583.899</v>
      </c>
      <c r="N47" s="24">
        <f t="shared" si="3"/>
        <v>389.266</v>
      </c>
      <c r="O47" s="24">
        <f t="shared" si="3"/>
        <v>973.165</v>
      </c>
    </row>
    <row r="48" spans="1:15" s="42" customFormat="1" ht="13.5" customHeight="1">
      <c r="A48" s="37"/>
      <c r="B48" s="33">
        <v>4874</v>
      </c>
      <c r="C48" s="38" t="s">
        <v>51</v>
      </c>
      <c r="D48" s="39">
        <v>0</v>
      </c>
      <c r="E48" s="39">
        <v>75000</v>
      </c>
      <c r="F48" s="27">
        <f t="shared" si="7"/>
        <v>75000</v>
      </c>
      <c r="G48" s="2"/>
      <c r="H48" s="28">
        <f t="shared" si="0"/>
        <v>0</v>
      </c>
      <c r="I48" s="28">
        <f t="shared" si="1"/>
        <v>1</v>
      </c>
      <c r="J48" s="24">
        <f t="shared" si="2"/>
        <v>0</v>
      </c>
      <c r="K48" s="24">
        <f t="shared" si="2"/>
        <v>80250</v>
      </c>
      <c r="L48" s="24">
        <f t="shared" si="2"/>
        <v>80250</v>
      </c>
      <c r="M48" s="24">
        <f t="shared" si="3"/>
        <v>0</v>
      </c>
      <c r="N48" s="24">
        <f t="shared" si="3"/>
        <v>85867.5</v>
      </c>
      <c r="O48" s="24">
        <f t="shared" si="3"/>
        <v>85867.5</v>
      </c>
    </row>
    <row r="49" spans="1:15" s="42" customFormat="1" ht="13.5" customHeight="1">
      <c r="A49" s="37"/>
      <c r="B49" s="33">
        <v>4875</v>
      </c>
      <c r="C49" s="38" t="s">
        <v>52</v>
      </c>
      <c r="D49" s="39">
        <v>90</v>
      </c>
      <c r="E49" s="39">
        <v>60</v>
      </c>
      <c r="F49" s="27">
        <f t="shared" si="7"/>
        <v>150</v>
      </c>
      <c r="G49" s="2"/>
      <c r="H49" s="28">
        <f t="shared" si="0"/>
        <v>0.6</v>
      </c>
      <c r="I49" s="28">
        <f t="shared" si="1"/>
        <v>0.4</v>
      </c>
      <c r="J49" s="24">
        <f t="shared" si="2"/>
        <v>96.3</v>
      </c>
      <c r="K49" s="24">
        <f t="shared" si="2"/>
        <v>64.2</v>
      </c>
      <c r="L49" s="24">
        <f t="shared" si="2"/>
        <v>160.5</v>
      </c>
      <c r="M49" s="24">
        <f t="shared" si="3"/>
        <v>103.041</v>
      </c>
      <c r="N49" s="24">
        <f t="shared" si="3"/>
        <v>68.694</v>
      </c>
      <c r="O49" s="24">
        <f t="shared" si="3"/>
        <v>171.735</v>
      </c>
    </row>
    <row r="50" spans="1:15" s="42" customFormat="1" ht="13.5" customHeight="1">
      <c r="A50" s="37"/>
      <c r="B50" s="33">
        <v>4881</v>
      </c>
      <c r="C50" s="38" t="s">
        <v>53</v>
      </c>
      <c r="D50" s="39">
        <v>180</v>
      </c>
      <c r="E50" s="39">
        <v>120</v>
      </c>
      <c r="F50" s="27">
        <f t="shared" si="7"/>
        <v>300</v>
      </c>
      <c r="G50" s="2"/>
      <c r="H50" s="28">
        <f t="shared" si="0"/>
        <v>0.6</v>
      </c>
      <c r="I50" s="28">
        <f t="shared" si="1"/>
        <v>0.4</v>
      </c>
      <c r="J50" s="24">
        <f t="shared" si="2"/>
        <v>192.6</v>
      </c>
      <c r="K50" s="24">
        <f t="shared" si="2"/>
        <v>128.4</v>
      </c>
      <c r="L50" s="24">
        <f t="shared" si="2"/>
        <v>321</v>
      </c>
      <c r="M50" s="24">
        <f t="shared" si="3"/>
        <v>206.082</v>
      </c>
      <c r="N50" s="24">
        <f t="shared" si="3"/>
        <v>137.388</v>
      </c>
      <c r="O50" s="24">
        <f t="shared" si="3"/>
        <v>343.47</v>
      </c>
    </row>
    <row r="51" spans="1:15" s="42" customFormat="1" ht="13.5" customHeight="1">
      <c r="A51" s="37"/>
      <c r="B51" s="33">
        <v>4882</v>
      </c>
      <c r="C51" s="38" t="s">
        <v>54</v>
      </c>
      <c r="D51" s="39">
        <v>198</v>
      </c>
      <c r="E51" s="39">
        <v>132</v>
      </c>
      <c r="F51" s="27">
        <f t="shared" si="7"/>
        <v>330</v>
      </c>
      <c r="G51" s="2"/>
      <c r="H51" s="28">
        <f t="shared" si="0"/>
        <v>0.6</v>
      </c>
      <c r="I51" s="28">
        <f t="shared" si="1"/>
        <v>0.4</v>
      </c>
      <c r="J51" s="24">
        <f t="shared" si="2"/>
        <v>211.86</v>
      </c>
      <c r="K51" s="24">
        <f t="shared" si="2"/>
        <v>141.24</v>
      </c>
      <c r="L51" s="24">
        <f t="shared" si="2"/>
        <v>353.1</v>
      </c>
      <c r="M51" s="24">
        <f t="shared" si="3"/>
        <v>226.6902</v>
      </c>
      <c r="N51" s="24">
        <f t="shared" si="3"/>
        <v>151.1268</v>
      </c>
      <c r="O51" s="24">
        <f t="shared" si="3"/>
        <v>377.817</v>
      </c>
    </row>
    <row r="52" spans="1:15" s="42" customFormat="1" ht="13.5" customHeight="1">
      <c r="A52" s="37"/>
      <c r="B52" s="33">
        <v>4883</v>
      </c>
      <c r="C52" s="38" t="s">
        <v>55</v>
      </c>
      <c r="D52" s="39">
        <v>420</v>
      </c>
      <c r="E52" s="39">
        <v>280</v>
      </c>
      <c r="F52" s="27">
        <f t="shared" si="7"/>
        <v>700</v>
      </c>
      <c r="G52" s="2"/>
      <c r="H52" s="28">
        <f t="shared" si="0"/>
        <v>0.6</v>
      </c>
      <c r="I52" s="28">
        <f t="shared" si="1"/>
        <v>0.4</v>
      </c>
      <c r="J52" s="24">
        <f t="shared" si="2"/>
        <v>449.4</v>
      </c>
      <c r="K52" s="24">
        <f t="shared" si="2"/>
        <v>299.6</v>
      </c>
      <c r="L52" s="24">
        <f t="shared" si="2"/>
        <v>749</v>
      </c>
      <c r="M52" s="24">
        <f t="shared" si="3"/>
        <v>480.858</v>
      </c>
      <c r="N52" s="24">
        <f t="shared" si="3"/>
        <v>320.572</v>
      </c>
      <c r="O52" s="24">
        <f t="shared" si="3"/>
        <v>801.4300000000001</v>
      </c>
    </row>
    <row r="53" spans="1:15" s="42" customFormat="1" ht="13.5" customHeight="1">
      <c r="A53" s="37"/>
      <c r="B53" s="33">
        <v>4888</v>
      </c>
      <c r="C53" s="38" t="s">
        <v>56</v>
      </c>
      <c r="D53" s="39">
        <v>180</v>
      </c>
      <c r="E53" s="39">
        <v>120</v>
      </c>
      <c r="F53" s="27">
        <f t="shared" si="7"/>
        <v>300</v>
      </c>
      <c r="G53" s="2"/>
      <c r="H53" s="28">
        <f t="shared" si="0"/>
        <v>0.6</v>
      </c>
      <c r="I53" s="28">
        <f t="shared" si="1"/>
        <v>0.4</v>
      </c>
      <c r="J53" s="24">
        <f t="shared" si="2"/>
        <v>192.6</v>
      </c>
      <c r="K53" s="24">
        <f t="shared" si="2"/>
        <v>128.4</v>
      </c>
      <c r="L53" s="24">
        <f t="shared" si="2"/>
        <v>321</v>
      </c>
      <c r="M53" s="24">
        <f t="shared" si="3"/>
        <v>206.082</v>
      </c>
      <c r="N53" s="24">
        <f t="shared" si="3"/>
        <v>137.388</v>
      </c>
      <c r="O53" s="24">
        <f t="shared" si="3"/>
        <v>343.47</v>
      </c>
    </row>
    <row r="54" spans="1:15" s="42" customFormat="1" ht="13.5" customHeight="1">
      <c r="A54" s="37"/>
      <c r="B54" s="33">
        <v>4889</v>
      </c>
      <c r="C54" s="38" t="s">
        <v>57</v>
      </c>
      <c r="D54" s="39">
        <v>60</v>
      </c>
      <c r="E54" s="39">
        <v>40</v>
      </c>
      <c r="F54" s="27">
        <f t="shared" si="7"/>
        <v>100</v>
      </c>
      <c r="G54" s="2"/>
      <c r="H54" s="28">
        <f t="shared" si="0"/>
        <v>0.6</v>
      </c>
      <c r="I54" s="28">
        <f t="shared" si="1"/>
        <v>0.4</v>
      </c>
      <c r="J54" s="24">
        <f t="shared" si="2"/>
        <v>64.2</v>
      </c>
      <c r="K54" s="24">
        <f t="shared" si="2"/>
        <v>42.8</v>
      </c>
      <c r="L54" s="24">
        <f t="shared" si="2"/>
        <v>107</v>
      </c>
      <c r="M54" s="24">
        <f t="shared" si="3"/>
        <v>68.694</v>
      </c>
      <c r="N54" s="24">
        <f t="shared" si="3"/>
        <v>45.796</v>
      </c>
      <c r="O54" s="24">
        <f t="shared" si="3"/>
        <v>114.49</v>
      </c>
    </row>
    <row r="55" spans="1:15" s="42" customFormat="1" ht="13.5" customHeight="1">
      <c r="A55" s="37"/>
      <c r="B55" s="33">
        <v>4895</v>
      </c>
      <c r="C55" s="38" t="s">
        <v>58</v>
      </c>
      <c r="D55" s="39">
        <v>360</v>
      </c>
      <c r="E55" s="39">
        <v>240</v>
      </c>
      <c r="F55" s="27">
        <f t="shared" si="7"/>
        <v>600</v>
      </c>
      <c r="G55" s="2"/>
      <c r="H55" s="28">
        <f t="shared" si="0"/>
        <v>0.6</v>
      </c>
      <c r="I55" s="28">
        <f t="shared" si="1"/>
        <v>0.4</v>
      </c>
      <c r="J55" s="24">
        <f t="shared" si="2"/>
        <v>385.2</v>
      </c>
      <c r="K55" s="24">
        <f t="shared" si="2"/>
        <v>256.8</v>
      </c>
      <c r="L55" s="24">
        <f t="shared" si="2"/>
        <v>642</v>
      </c>
      <c r="M55" s="24">
        <f t="shared" si="3"/>
        <v>412.164</v>
      </c>
      <c r="N55" s="24">
        <f t="shared" si="3"/>
        <v>274.776</v>
      </c>
      <c r="O55" s="24">
        <f t="shared" si="3"/>
        <v>686.94</v>
      </c>
    </row>
    <row r="56" spans="1:15" s="42" customFormat="1" ht="13.5" customHeight="1">
      <c r="A56" s="37"/>
      <c r="B56" s="33">
        <v>4899</v>
      </c>
      <c r="C56" s="38" t="s">
        <v>59</v>
      </c>
      <c r="D56" s="39">
        <v>372</v>
      </c>
      <c r="E56" s="39">
        <v>248</v>
      </c>
      <c r="F56" s="27">
        <f t="shared" si="7"/>
        <v>620</v>
      </c>
      <c r="G56" s="2"/>
      <c r="H56" s="28">
        <f t="shared" si="0"/>
        <v>0.6</v>
      </c>
      <c r="I56" s="28">
        <f t="shared" si="1"/>
        <v>0.4</v>
      </c>
      <c r="J56" s="24">
        <f t="shared" si="2"/>
        <v>398.04</v>
      </c>
      <c r="K56" s="24">
        <f t="shared" si="2"/>
        <v>265.36</v>
      </c>
      <c r="L56" s="24">
        <f t="shared" si="2"/>
        <v>663.4</v>
      </c>
      <c r="M56" s="24">
        <f t="shared" si="3"/>
        <v>425.9028</v>
      </c>
      <c r="N56" s="24">
        <f t="shared" si="3"/>
        <v>283.9352</v>
      </c>
      <c r="O56" s="24">
        <f t="shared" si="3"/>
        <v>709.838</v>
      </c>
    </row>
    <row r="57" spans="1:15" s="42" customFormat="1" ht="14.25" customHeight="1">
      <c r="A57" s="29"/>
      <c r="B57" s="30" t="s">
        <v>19</v>
      </c>
      <c r="C57" s="30"/>
      <c r="D57" s="29">
        <f>SUM(D28:D56)</f>
        <v>10386</v>
      </c>
      <c r="E57" s="29">
        <f>SUM(E28:E56)</f>
        <v>92024</v>
      </c>
      <c r="F57" s="29">
        <f>SUM(F28:F56)</f>
        <v>102410</v>
      </c>
      <c r="G57" s="2"/>
      <c r="H57" s="29"/>
      <c r="I57" s="29"/>
      <c r="J57" s="29">
        <f aca="true" t="shared" si="8" ref="J57:O57">SUM(J28:J56)</f>
        <v>11113.020000000004</v>
      </c>
      <c r="K57" s="29">
        <f t="shared" si="8"/>
        <v>98465.68000000001</v>
      </c>
      <c r="L57" s="29">
        <f t="shared" si="8"/>
        <v>109578.7</v>
      </c>
      <c r="M57" s="29">
        <f t="shared" si="8"/>
        <v>11890.9314</v>
      </c>
      <c r="N57" s="29">
        <f t="shared" si="8"/>
        <v>105358.27760000002</v>
      </c>
      <c r="O57" s="29">
        <f t="shared" si="8"/>
        <v>117249.209</v>
      </c>
    </row>
    <row r="58" spans="1:15" s="42" customFormat="1" ht="15" customHeight="1">
      <c r="A58" s="32">
        <v>4900</v>
      </c>
      <c r="B58" s="33"/>
      <c r="C58" s="34" t="s">
        <v>60</v>
      </c>
      <c r="D58" s="35"/>
      <c r="E58" s="35"/>
      <c r="F58" s="35"/>
      <c r="G58" s="2"/>
      <c r="H58" s="28"/>
      <c r="I58" s="28"/>
      <c r="J58" s="24">
        <f t="shared" si="2"/>
        <v>0</v>
      </c>
      <c r="K58" s="24">
        <f t="shared" si="2"/>
        <v>0</v>
      </c>
      <c r="L58" s="24">
        <f t="shared" si="2"/>
        <v>0</v>
      </c>
      <c r="M58" s="24">
        <f t="shared" si="3"/>
        <v>0</v>
      </c>
      <c r="N58" s="24">
        <f t="shared" si="3"/>
        <v>0</v>
      </c>
      <c r="O58" s="24">
        <f t="shared" si="3"/>
        <v>0</v>
      </c>
    </row>
    <row r="59" spans="1:15" s="42" customFormat="1" ht="15" customHeight="1">
      <c r="A59" s="37"/>
      <c r="B59" s="33">
        <v>4901</v>
      </c>
      <c r="C59" s="38" t="s">
        <v>61</v>
      </c>
      <c r="D59" s="39">
        <v>924</v>
      </c>
      <c r="E59" s="39">
        <v>616</v>
      </c>
      <c r="F59" s="27">
        <f>SUM(D59:E59)</f>
        <v>1540</v>
      </c>
      <c r="G59" s="2"/>
      <c r="H59" s="28">
        <f t="shared" si="0"/>
        <v>0.6</v>
      </c>
      <c r="I59" s="28">
        <f t="shared" si="1"/>
        <v>0.4</v>
      </c>
      <c r="J59" s="24">
        <f t="shared" si="2"/>
        <v>988.6800000000001</v>
      </c>
      <c r="K59" s="24">
        <f t="shared" si="2"/>
        <v>659.12</v>
      </c>
      <c r="L59" s="24">
        <f t="shared" si="2"/>
        <v>1647.8</v>
      </c>
      <c r="M59" s="24">
        <f t="shared" si="3"/>
        <v>1057.8876</v>
      </c>
      <c r="N59" s="24">
        <f t="shared" si="3"/>
        <v>705.2584</v>
      </c>
      <c r="O59" s="24">
        <f t="shared" si="3"/>
        <v>1763.146</v>
      </c>
    </row>
    <row r="60" spans="1:15" s="42" customFormat="1" ht="15" customHeight="1">
      <c r="A60" s="37"/>
      <c r="B60" s="33">
        <v>4906</v>
      </c>
      <c r="C60" s="38" t="s">
        <v>62</v>
      </c>
      <c r="D60" s="39">
        <v>99</v>
      </c>
      <c r="E60" s="39">
        <v>66</v>
      </c>
      <c r="F60" s="27">
        <f>SUM(D60:E60)</f>
        <v>165</v>
      </c>
      <c r="G60" s="2"/>
      <c r="H60" s="28">
        <f t="shared" si="0"/>
        <v>0.6</v>
      </c>
      <c r="I60" s="28">
        <f t="shared" si="1"/>
        <v>0.4</v>
      </c>
      <c r="J60" s="24">
        <f t="shared" si="2"/>
        <v>105.93</v>
      </c>
      <c r="K60" s="24">
        <f t="shared" si="2"/>
        <v>70.62</v>
      </c>
      <c r="L60" s="24">
        <f t="shared" si="2"/>
        <v>176.55</v>
      </c>
      <c r="M60" s="24">
        <f t="shared" si="3"/>
        <v>113.3451</v>
      </c>
      <c r="N60" s="24">
        <f t="shared" si="3"/>
        <v>75.5634</v>
      </c>
      <c r="O60" s="24">
        <f t="shared" si="3"/>
        <v>188.9085</v>
      </c>
    </row>
    <row r="61" spans="1:15" s="42" customFormat="1" ht="15" customHeight="1">
      <c r="A61" s="37"/>
      <c r="B61" s="33">
        <v>4911</v>
      </c>
      <c r="C61" s="38" t="s">
        <v>63</v>
      </c>
      <c r="D61" s="39">
        <v>135</v>
      </c>
      <c r="E61" s="39">
        <v>90</v>
      </c>
      <c r="F61" s="27">
        <f>SUM(D61:E61)</f>
        <v>225</v>
      </c>
      <c r="G61" s="2"/>
      <c r="H61" s="28">
        <f t="shared" si="0"/>
        <v>0.6</v>
      </c>
      <c r="I61" s="28">
        <f t="shared" si="1"/>
        <v>0.4</v>
      </c>
      <c r="J61" s="24">
        <f t="shared" si="2"/>
        <v>144.45</v>
      </c>
      <c r="K61" s="24">
        <f t="shared" si="2"/>
        <v>96.3</v>
      </c>
      <c r="L61" s="24">
        <f t="shared" si="2"/>
        <v>240.75</v>
      </c>
      <c r="M61" s="24">
        <f t="shared" si="3"/>
        <v>154.5615</v>
      </c>
      <c r="N61" s="24">
        <f t="shared" si="3"/>
        <v>103.041</v>
      </c>
      <c r="O61" s="24">
        <f t="shared" si="3"/>
        <v>257.6025</v>
      </c>
    </row>
    <row r="62" spans="1:15" s="42" customFormat="1" ht="15" customHeight="1">
      <c r="A62" s="37"/>
      <c r="B62" s="33">
        <v>4916</v>
      </c>
      <c r="C62" s="38" t="s">
        <v>64</v>
      </c>
      <c r="D62" s="39">
        <v>165</v>
      </c>
      <c r="E62" s="39">
        <v>110</v>
      </c>
      <c r="F62" s="27">
        <f>SUM(D62:E62)</f>
        <v>275</v>
      </c>
      <c r="G62" s="2"/>
      <c r="H62" s="28">
        <f t="shared" si="0"/>
        <v>0.6</v>
      </c>
      <c r="I62" s="28">
        <f t="shared" si="1"/>
        <v>0.4</v>
      </c>
      <c r="J62" s="24">
        <f t="shared" si="2"/>
        <v>176.55</v>
      </c>
      <c r="K62" s="24">
        <f t="shared" si="2"/>
        <v>117.7</v>
      </c>
      <c r="L62" s="24">
        <f t="shared" si="2"/>
        <v>294.25</v>
      </c>
      <c r="M62" s="24">
        <f t="shared" si="3"/>
        <v>188.9085</v>
      </c>
      <c r="N62" s="24">
        <f t="shared" si="3"/>
        <v>125.93900000000001</v>
      </c>
      <c r="O62" s="24">
        <f t="shared" si="3"/>
        <v>314.8475</v>
      </c>
    </row>
    <row r="63" spans="1:15" s="42" customFormat="1" ht="15" customHeight="1">
      <c r="A63" s="37"/>
      <c r="B63" s="33">
        <v>4991</v>
      </c>
      <c r="C63" s="38" t="s">
        <v>65</v>
      </c>
      <c r="D63" s="39">
        <v>420</v>
      </c>
      <c r="E63" s="39">
        <v>280</v>
      </c>
      <c r="F63" s="27">
        <f>SUM(D63:E63)</f>
        <v>700</v>
      </c>
      <c r="G63" s="2"/>
      <c r="H63" s="28">
        <f t="shared" si="0"/>
        <v>0.6</v>
      </c>
      <c r="I63" s="28">
        <f t="shared" si="1"/>
        <v>0.4</v>
      </c>
      <c r="J63" s="24">
        <f t="shared" si="2"/>
        <v>449.4</v>
      </c>
      <c r="K63" s="24">
        <f t="shared" si="2"/>
        <v>299.6</v>
      </c>
      <c r="L63" s="24">
        <f t="shared" si="2"/>
        <v>749</v>
      </c>
      <c r="M63" s="24">
        <f t="shared" si="3"/>
        <v>480.858</v>
      </c>
      <c r="N63" s="24">
        <f t="shared" si="3"/>
        <v>320.572</v>
      </c>
      <c r="O63" s="24">
        <f t="shared" si="3"/>
        <v>801.4300000000001</v>
      </c>
    </row>
    <row r="64" spans="1:15" s="42" customFormat="1" ht="15" customHeight="1">
      <c r="A64" s="29"/>
      <c r="B64" s="30" t="s">
        <v>19</v>
      </c>
      <c r="C64" s="30"/>
      <c r="D64" s="29">
        <f>SUM(D59:D63)</f>
        <v>1743</v>
      </c>
      <c r="E64" s="29">
        <f>SUM(E59:E63)</f>
        <v>1162</v>
      </c>
      <c r="F64" s="29">
        <f>SUM(F59:F63)</f>
        <v>2905</v>
      </c>
      <c r="G64" s="2"/>
      <c r="H64" s="29"/>
      <c r="I64" s="29"/>
      <c r="J64" s="29">
        <f aca="true" t="shared" si="9" ref="J64:O64">SUM(J59:J63)</f>
        <v>1865.0100000000002</v>
      </c>
      <c r="K64" s="29">
        <f t="shared" si="9"/>
        <v>1243.3400000000001</v>
      </c>
      <c r="L64" s="29">
        <f t="shared" si="9"/>
        <v>3108.35</v>
      </c>
      <c r="M64" s="29">
        <f t="shared" si="9"/>
        <v>1995.5607</v>
      </c>
      <c r="N64" s="29">
        <f t="shared" si="9"/>
        <v>1330.3738</v>
      </c>
      <c r="O64" s="29">
        <f t="shared" si="9"/>
        <v>3325.9345000000003</v>
      </c>
    </row>
    <row r="65" spans="1:15" s="42" customFormat="1" ht="15" customHeight="1">
      <c r="A65" s="43">
        <v>5300</v>
      </c>
      <c r="B65" s="33">
        <v>5311</v>
      </c>
      <c r="C65" s="38" t="s">
        <v>66</v>
      </c>
      <c r="D65" s="39">
        <v>1080</v>
      </c>
      <c r="E65" s="39">
        <v>720</v>
      </c>
      <c r="F65" s="27">
        <f>SUM(D65:E65)</f>
        <v>1800</v>
      </c>
      <c r="G65" s="2"/>
      <c r="H65" s="28">
        <f t="shared" si="0"/>
        <v>0.6</v>
      </c>
      <c r="I65" s="28">
        <f t="shared" si="1"/>
        <v>0.4</v>
      </c>
      <c r="J65" s="24">
        <f t="shared" si="2"/>
        <v>1155.6</v>
      </c>
      <c r="K65" s="24">
        <f t="shared" si="2"/>
        <v>770.4</v>
      </c>
      <c r="L65" s="24">
        <f t="shared" si="2"/>
        <v>1926</v>
      </c>
      <c r="M65" s="24">
        <f t="shared" si="3"/>
        <v>1236.492</v>
      </c>
      <c r="N65" s="24">
        <f t="shared" si="3"/>
        <v>824.328</v>
      </c>
      <c r="O65" s="24">
        <f t="shared" si="3"/>
        <v>2060.82</v>
      </c>
    </row>
    <row r="66" spans="1:15" s="42" customFormat="1" ht="15" customHeight="1">
      <c r="A66" s="29"/>
      <c r="B66" s="30" t="s">
        <v>19</v>
      </c>
      <c r="C66" s="30"/>
      <c r="D66" s="29">
        <f>SUM(D65)</f>
        <v>1080</v>
      </c>
      <c r="E66" s="29">
        <f>SUM(E65)</f>
        <v>720</v>
      </c>
      <c r="F66" s="29">
        <f>SUM(F65)</f>
        <v>1800</v>
      </c>
      <c r="G66" s="2"/>
      <c r="H66" s="29"/>
      <c r="I66" s="29"/>
      <c r="J66" s="29">
        <f aca="true" t="shared" si="10" ref="J66:O66">SUM(J65)</f>
        <v>1155.6</v>
      </c>
      <c r="K66" s="29">
        <f t="shared" si="10"/>
        <v>770.4</v>
      </c>
      <c r="L66" s="29">
        <f t="shared" si="10"/>
        <v>1926</v>
      </c>
      <c r="M66" s="29">
        <f t="shared" si="10"/>
        <v>1236.492</v>
      </c>
      <c r="N66" s="29">
        <f t="shared" si="10"/>
        <v>824.328</v>
      </c>
      <c r="O66" s="29">
        <f t="shared" si="10"/>
        <v>2060.82</v>
      </c>
    </row>
    <row r="67" spans="1:15" s="42" customFormat="1" ht="15" customHeight="1">
      <c r="A67" s="43">
        <v>5900</v>
      </c>
      <c r="B67" s="33">
        <v>5941</v>
      </c>
      <c r="C67" s="38" t="s">
        <v>67</v>
      </c>
      <c r="D67" s="39">
        <v>990</v>
      </c>
      <c r="E67" s="39">
        <v>660</v>
      </c>
      <c r="F67" s="27">
        <f>SUM(D67:E67)</f>
        <v>1650</v>
      </c>
      <c r="G67" s="2"/>
      <c r="H67" s="28">
        <f t="shared" si="0"/>
        <v>0.6</v>
      </c>
      <c r="I67" s="28">
        <f t="shared" si="1"/>
        <v>0.4</v>
      </c>
      <c r="J67" s="24">
        <f t="shared" si="2"/>
        <v>1059.3</v>
      </c>
      <c r="K67" s="24">
        <f t="shared" si="2"/>
        <v>706.2</v>
      </c>
      <c r="L67" s="24">
        <f t="shared" si="2"/>
        <v>1765.5</v>
      </c>
      <c r="M67" s="24">
        <f t="shared" si="3"/>
        <v>1133.451</v>
      </c>
      <c r="N67" s="24">
        <f t="shared" si="3"/>
        <v>755.634</v>
      </c>
      <c r="O67" s="24">
        <f t="shared" si="3"/>
        <v>1889.085</v>
      </c>
    </row>
    <row r="68" spans="1:15" s="42" customFormat="1" ht="15" customHeight="1">
      <c r="A68" s="29"/>
      <c r="B68" s="30" t="s">
        <v>19</v>
      </c>
      <c r="C68" s="30"/>
      <c r="D68" s="29">
        <f>SUM(D67)</f>
        <v>990</v>
      </c>
      <c r="E68" s="29">
        <f>SUM(E67)</f>
        <v>660</v>
      </c>
      <c r="F68" s="29">
        <f>SUM(F67)</f>
        <v>1650</v>
      </c>
      <c r="G68" s="2"/>
      <c r="H68" s="29"/>
      <c r="I68" s="29"/>
      <c r="J68" s="29">
        <f aca="true" t="shared" si="11" ref="J68:O68">SUM(J67)</f>
        <v>1059.3</v>
      </c>
      <c r="K68" s="29">
        <f t="shared" si="11"/>
        <v>706.2</v>
      </c>
      <c r="L68" s="29">
        <f t="shared" si="11"/>
        <v>1765.5</v>
      </c>
      <c r="M68" s="29">
        <f t="shared" si="11"/>
        <v>1133.451</v>
      </c>
      <c r="N68" s="29">
        <f t="shared" si="11"/>
        <v>755.634</v>
      </c>
      <c r="O68" s="29">
        <f t="shared" si="11"/>
        <v>1889.085</v>
      </c>
    </row>
    <row r="69" spans="1:15" s="42" customFormat="1" ht="15" customHeight="1">
      <c r="A69" s="43">
        <v>6300</v>
      </c>
      <c r="B69" s="33">
        <v>6311</v>
      </c>
      <c r="C69" s="38" t="s">
        <v>68</v>
      </c>
      <c r="D69" s="39">
        <v>1980</v>
      </c>
      <c r="E69" s="39">
        <v>1320</v>
      </c>
      <c r="F69" s="27">
        <f>SUM(D69:E69)</f>
        <v>3300</v>
      </c>
      <c r="G69" s="2"/>
      <c r="H69" s="28">
        <f t="shared" si="0"/>
        <v>0.6</v>
      </c>
      <c r="I69" s="28">
        <f t="shared" si="1"/>
        <v>0.4</v>
      </c>
      <c r="J69" s="24">
        <f t="shared" si="2"/>
        <v>2118.6</v>
      </c>
      <c r="K69" s="24">
        <f t="shared" si="2"/>
        <v>1412.4</v>
      </c>
      <c r="L69" s="24">
        <f t="shared" si="2"/>
        <v>3531</v>
      </c>
      <c r="M69" s="24">
        <f t="shared" si="3"/>
        <v>2266.902</v>
      </c>
      <c r="N69" s="24">
        <f t="shared" si="3"/>
        <v>1511.268</v>
      </c>
      <c r="O69" s="24">
        <f t="shared" si="3"/>
        <v>3778.17</v>
      </c>
    </row>
    <row r="70" spans="1:15" s="42" customFormat="1" ht="15" customHeight="1">
      <c r="A70" s="29"/>
      <c r="B70" s="30" t="s">
        <v>19</v>
      </c>
      <c r="C70" s="30"/>
      <c r="D70" s="29">
        <f>SUM(D69)</f>
        <v>1980</v>
      </c>
      <c r="E70" s="29">
        <f>SUM(E69)</f>
        <v>1320</v>
      </c>
      <c r="F70" s="29">
        <f>SUM(F69)</f>
        <v>3300</v>
      </c>
      <c r="G70" s="2"/>
      <c r="H70" s="29"/>
      <c r="I70" s="29"/>
      <c r="J70" s="29">
        <f aca="true" t="shared" si="12" ref="J70:O70">SUM(J69)</f>
        <v>2118.6</v>
      </c>
      <c r="K70" s="29">
        <f t="shared" si="12"/>
        <v>1412.4</v>
      </c>
      <c r="L70" s="29">
        <f t="shared" si="12"/>
        <v>3531</v>
      </c>
      <c r="M70" s="29">
        <f t="shared" si="12"/>
        <v>2266.902</v>
      </c>
      <c r="N70" s="29">
        <f t="shared" si="12"/>
        <v>1511.268</v>
      </c>
      <c r="O70" s="29">
        <f t="shared" si="12"/>
        <v>3778.17</v>
      </c>
    </row>
    <row r="71" spans="1:15" s="42" customFormat="1" ht="15" customHeight="1">
      <c r="A71" s="44"/>
      <c r="B71" s="45" t="s">
        <v>69</v>
      </c>
      <c r="C71" s="45"/>
      <c r="D71" s="46">
        <f>D15+D26+D57+D64+D66+D68+D70</f>
        <v>40800</v>
      </c>
      <c r="E71" s="46">
        <f>E15+E26+E57+E64+E66+E68+E70</f>
        <v>113200</v>
      </c>
      <c r="F71" s="46">
        <f>F15+F26+F57+F64+F66+F68+F70</f>
        <v>154000</v>
      </c>
      <c r="G71" s="2"/>
      <c r="H71" s="46"/>
      <c r="I71" s="46"/>
      <c r="J71" s="46">
        <f aca="true" t="shared" si="13" ref="J71:O71">J15+J26+J57+J64+J66+J68+J70</f>
        <v>43656.00000000001</v>
      </c>
      <c r="K71" s="46">
        <f t="shared" si="13"/>
        <v>121123.99999999999</v>
      </c>
      <c r="L71" s="46">
        <f t="shared" si="13"/>
        <v>164780</v>
      </c>
      <c r="M71" s="46">
        <f t="shared" si="13"/>
        <v>46711.920000000006</v>
      </c>
      <c r="N71" s="46">
        <f t="shared" si="13"/>
        <v>129602.68000000001</v>
      </c>
      <c r="O71" s="46">
        <f t="shared" si="13"/>
        <v>176314.6</v>
      </c>
    </row>
    <row r="72" spans="1:15" s="49" customFormat="1" ht="15" customHeight="1">
      <c r="A72" s="47" t="s">
        <v>70</v>
      </c>
      <c r="B72" s="47"/>
      <c r="C72" s="47"/>
      <c r="D72" s="48"/>
      <c r="E72" s="44"/>
      <c r="F72" s="44"/>
      <c r="G72" s="2"/>
      <c r="H72" s="28"/>
      <c r="I72" s="28"/>
      <c r="J72" s="24"/>
      <c r="K72" s="24"/>
      <c r="L72" s="24"/>
      <c r="M72" s="24"/>
      <c r="N72" s="24"/>
      <c r="O72" s="24"/>
    </row>
    <row r="73" spans="1:15" s="49" customFormat="1" ht="15" customHeight="1">
      <c r="A73" s="32">
        <v>6800</v>
      </c>
      <c r="B73" s="41"/>
      <c r="C73" s="34" t="s">
        <v>71</v>
      </c>
      <c r="D73" s="35"/>
      <c r="E73" s="35"/>
      <c r="F73" s="35"/>
      <c r="G73" s="2"/>
      <c r="H73" s="28"/>
      <c r="I73" s="28"/>
      <c r="J73" s="24"/>
      <c r="K73" s="24"/>
      <c r="L73" s="24"/>
      <c r="M73" s="24"/>
      <c r="N73" s="24"/>
      <c r="O73" s="24"/>
    </row>
    <row r="74" spans="1:15" s="49" customFormat="1" ht="15" customHeight="1">
      <c r="A74" s="37"/>
      <c r="B74" s="33">
        <v>6807</v>
      </c>
      <c r="C74" s="38" t="s">
        <v>72</v>
      </c>
      <c r="D74" s="39">
        <v>0</v>
      </c>
      <c r="E74" s="39">
        <v>0</v>
      </c>
      <c r="F74" s="27">
        <f>SUM(D74:E74)</f>
        <v>0</v>
      </c>
      <c r="G74" s="2"/>
      <c r="H74" s="28"/>
      <c r="I74" s="28"/>
      <c r="J74" s="24">
        <f t="shared" si="2"/>
        <v>0</v>
      </c>
      <c r="K74" s="24">
        <f t="shared" si="2"/>
        <v>0</v>
      </c>
      <c r="L74" s="24">
        <f t="shared" si="2"/>
        <v>0</v>
      </c>
      <c r="M74" s="24">
        <f t="shared" si="3"/>
        <v>0</v>
      </c>
      <c r="N74" s="24">
        <f t="shared" si="3"/>
        <v>0</v>
      </c>
      <c r="O74" s="24">
        <f t="shared" si="3"/>
        <v>0</v>
      </c>
    </row>
    <row r="75" spans="1:15" s="49" customFormat="1" ht="15" customHeight="1">
      <c r="A75" s="37"/>
      <c r="B75" s="33">
        <v>6815</v>
      </c>
      <c r="C75" s="38" t="s">
        <v>73</v>
      </c>
      <c r="D75" s="39">
        <v>300</v>
      </c>
      <c r="E75" s="39">
        <v>500</v>
      </c>
      <c r="F75" s="27">
        <f>SUM(D75:E75)</f>
        <v>800</v>
      </c>
      <c r="G75" s="2"/>
      <c r="H75" s="28">
        <f t="shared" si="0"/>
        <v>0.375</v>
      </c>
      <c r="I75" s="28">
        <f t="shared" si="1"/>
        <v>0.625</v>
      </c>
      <c r="J75" s="24">
        <f t="shared" si="2"/>
        <v>321</v>
      </c>
      <c r="K75" s="24">
        <f t="shared" si="2"/>
        <v>535</v>
      </c>
      <c r="L75" s="24">
        <f t="shared" si="2"/>
        <v>856</v>
      </c>
      <c r="M75" s="24">
        <f t="shared" si="3"/>
        <v>343.47</v>
      </c>
      <c r="N75" s="24">
        <f t="shared" si="3"/>
        <v>572.45</v>
      </c>
      <c r="O75" s="24">
        <f t="shared" si="3"/>
        <v>915.92</v>
      </c>
    </row>
    <row r="76" spans="1:15" s="49" customFormat="1" ht="15" customHeight="1">
      <c r="A76" s="37"/>
      <c r="B76" s="33">
        <v>6817</v>
      </c>
      <c r="C76" s="38" t="s">
        <v>74</v>
      </c>
      <c r="D76" s="39">
        <v>500</v>
      </c>
      <c r="E76" s="39">
        <v>500</v>
      </c>
      <c r="F76" s="27">
        <f>SUM(D76:E76)</f>
        <v>1000</v>
      </c>
      <c r="G76" s="2"/>
      <c r="H76" s="28">
        <f t="shared" si="0"/>
        <v>0.5</v>
      </c>
      <c r="I76" s="28">
        <f t="shared" si="1"/>
        <v>0.5</v>
      </c>
      <c r="J76" s="24">
        <f t="shared" si="2"/>
        <v>535</v>
      </c>
      <c r="K76" s="24">
        <f t="shared" si="2"/>
        <v>535</v>
      </c>
      <c r="L76" s="24">
        <f t="shared" si="2"/>
        <v>1070</v>
      </c>
      <c r="M76" s="24">
        <f t="shared" si="3"/>
        <v>572.45</v>
      </c>
      <c r="N76" s="24">
        <f t="shared" si="3"/>
        <v>572.45</v>
      </c>
      <c r="O76" s="24">
        <f t="shared" si="3"/>
        <v>1144.9</v>
      </c>
    </row>
    <row r="77" spans="1:15" s="49" customFormat="1" ht="15" customHeight="1">
      <c r="A77" s="37"/>
      <c r="B77" s="33">
        <v>6819</v>
      </c>
      <c r="C77" s="38" t="s">
        <v>75</v>
      </c>
      <c r="D77" s="39">
        <v>500</v>
      </c>
      <c r="E77" s="39">
        <v>13000</v>
      </c>
      <c r="F77" s="27">
        <f>SUM(D77:E77)</f>
        <v>13500</v>
      </c>
      <c r="G77" s="2"/>
      <c r="H77" s="28">
        <f t="shared" si="0"/>
        <v>0.037037037037037035</v>
      </c>
      <c r="I77" s="28">
        <f t="shared" si="1"/>
        <v>0.9629629629629629</v>
      </c>
      <c r="J77" s="24">
        <f t="shared" si="2"/>
        <v>535</v>
      </c>
      <c r="K77" s="24">
        <f t="shared" si="2"/>
        <v>13910</v>
      </c>
      <c r="L77" s="24">
        <f t="shared" si="2"/>
        <v>14445</v>
      </c>
      <c r="M77" s="24">
        <f t="shared" si="3"/>
        <v>572.45</v>
      </c>
      <c r="N77" s="24">
        <f t="shared" si="3"/>
        <v>14883.7</v>
      </c>
      <c r="O77" s="24">
        <f t="shared" si="3"/>
        <v>15456.15</v>
      </c>
    </row>
    <row r="78" spans="1:15" s="49" customFormat="1" ht="15" customHeight="1">
      <c r="A78" s="40"/>
      <c r="B78" s="33">
        <v>6821</v>
      </c>
      <c r="C78" s="38" t="s">
        <v>62</v>
      </c>
      <c r="D78" s="39">
        <v>200</v>
      </c>
      <c r="E78" s="39">
        <v>500</v>
      </c>
      <c r="F78" s="27">
        <f>SUM(D78:E78)</f>
        <v>700</v>
      </c>
      <c r="G78" s="2"/>
      <c r="H78" s="28">
        <f aca="true" t="shared" si="14" ref="H78:H83">SUM(D78/F78)</f>
        <v>0.2857142857142857</v>
      </c>
      <c r="I78" s="28">
        <f aca="true" t="shared" si="15" ref="I78:I83">SUM(E78/F78)</f>
        <v>0.7142857142857143</v>
      </c>
      <c r="J78" s="24">
        <f aca="true" t="shared" si="16" ref="J78:L83">SUM(D78+D78*7%)</f>
        <v>214</v>
      </c>
      <c r="K78" s="24">
        <f t="shared" si="16"/>
        <v>535</v>
      </c>
      <c r="L78" s="24">
        <f t="shared" si="16"/>
        <v>749</v>
      </c>
      <c r="M78" s="24">
        <f aca="true" t="shared" si="17" ref="M78:O83">SUM(J78+J78*7%)</f>
        <v>228.98</v>
      </c>
      <c r="N78" s="24">
        <f t="shared" si="17"/>
        <v>572.45</v>
      </c>
      <c r="O78" s="24">
        <f t="shared" si="17"/>
        <v>801.4300000000001</v>
      </c>
    </row>
    <row r="79" spans="1:15" s="49" customFormat="1" ht="15" customHeight="1">
      <c r="A79" s="29"/>
      <c r="B79" s="30" t="s">
        <v>19</v>
      </c>
      <c r="C79" s="30"/>
      <c r="D79" s="29">
        <f>SUM(D74:D78)</f>
        <v>1500</v>
      </c>
      <c r="E79" s="29">
        <f>SUM(E74:E78)</f>
        <v>14500</v>
      </c>
      <c r="F79" s="29">
        <f>SUM(F74:F78)</f>
        <v>16000</v>
      </c>
      <c r="G79" s="2"/>
      <c r="H79" s="29"/>
      <c r="I79" s="29"/>
      <c r="J79" s="29">
        <f aca="true" t="shared" si="18" ref="J79:O79">SUM(J74:J78)</f>
        <v>1605</v>
      </c>
      <c r="K79" s="29">
        <f t="shared" si="18"/>
        <v>15515</v>
      </c>
      <c r="L79" s="29">
        <f t="shared" si="18"/>
        <v>17120</v>
      </c>
      <c r="M79" s="29">
        <f t="shared" si="18"/>
        <v>1717.3500000000001</v>
      </c>
      <c r="N79" s="29">
        <f t="shared" si="18"/>
        <v>16601.05</v>
      </c>
      <c r="O79" s="29">
        <f t="shared" si="18"/>
        <v>18318.4</v>
      </c>
    </row>
    <row r="80" spans="1:15" s="49" customFormat="1" ht="15" customHeight="1">
      <c r="A80" s="43">
        <v>7000</v>
      </c>
      <c r="B80" s="33">
        <v>7000</v>
      </c>
      <c r="C80" s="50" t="s">
        <v>76</v>
      </c>
      <c r="D80" s="39">
        <v>0</v>
      </c>
      <c r="E80" s="39">
        <v>2872300</v>
      </c>
      <c r="F80" s="27">
        <f>SUM(D80:E80)</f>
        <v>2872300</v>
      </c>
      <c r="G80" s="2"/>
      <c r="H80" s="28">
        <f t="shared" si="14"/>
        <v>0</v>
      </c>
      <c r="I80" s="28">
        <f t="shared" si="15"/>
        <v>1</v>
      </c>
      <c r="J80" s="24">
        <f t="shared" si="16"/>
        <v>0</v>
      </c>
      <c r="K80" s="24">
        <f t="shared" si="16"/>
        <v>3073361</v>
      </c>
      <c r="L80" s="24">
        <f t="shared" si="16"/>
        <v>3073361</v>
      </c>
      <c r="M80" s="24">
        <f t="shared" si="17"/>
        <v>0</v>
      </c>
      <c r="N80" s="24">
        <f t="shared" si="17"/>
        <v>3288496.27</v>
      </c>
      <c r="O80" s="24">
        <f t="shared" si="17"/>
        <v>3288496.27</v>
      </c>
    </row>
    <row r="81" spans="1:15" s="49" customFormat="1" ht="15" customHeight="1">
      <c r="A81" s="51">
        <v>7900</v>
      </c>
      <c r="B81" s="33">
        <v>7901</v>
      </c>
      <c r="C81" s="50" t="s">
        <v>77</v>
      </c>
      <c r="D81" s="39">
        <v>200</v>
      </c>
      <c r="E81" s="39">
        <v>0</v>
      </c>
      <c r="F81" s="27">
        <f>SUM(D81:E81)</f>
        <v>200</v>
      </c>
      <c r="G81" s="2"/>
      <c r="H81" s="28">
        <f t="shared" si="14"/>
        <v>1</v>
      </c>
      <c r="I81" s="28">
        <f t="shared" si="15"/>
        <v>0</v>
      </c>
      <c r="J81" s="24">
        <f t="shared" si="16"/>
        <v>214</v>
      </c>
      <c r="K81" s="24">
        <f t="shared" si="16"/>
        <v>0</v>
      </c>
      <c r="L81" s="24">
        <f t="shared" si="16"/>
        <v>214</v>
      </c>
      <c r="M81" s="24">
        <f t="shared" si="17"/>
        <v>228.98</v>
      </c>
      <c r="N81" s="24">
        <f t="shared" si="17"/>
        <v>0</v>
      </c>
      <c r="O81" s="24">
        <f t="shared" si="17"/>
        <v>228.98</v>
      </c>
    </row>
    <row r="82" spans="1:15" s="49" customFormat="1" ht="15" customHeight="1">
      <c r="A82" s="29"/>
      <c r="B82" s="30" t="s">
        <v>19</v>
      </c>
      <c r="C82" s="30"/>
      <c r="D82" s="29">
        <f>SUM(D80:D81)</f>
        <v>200</v>
      </c>
      <c r="E82" s="29">
        <f>SUM(E80:E81)</f>
        <v>2872300</v>
      </c>
      <c r="F82" s="29">
        <f>SUM(F80:F81)</f>
        <v>2872500</v>
      </c>
      <c r="G82" s="2"/>
      <c r="H82" s="29"/>
      <c r="I82" s="29"/>
      <c r="J82" s="29">
        <f aca="true" t="shared" si="19" ref="J82:O82">SUM(J80:J81)</f>
        <v>214</v>
      </c>
      <c r="K82" s="29">
        <f t="shared" si="19"/>
        <v>3073361</v>
      </c>
      <c r="L82" s="29">
        <f t="shared" si="19"/>
        <v>3073575</v>
      </c>
      <c r="M82" s="29">
        <f t="shared" si="19"/>
        <v>228.98</v>
      </c>
      <c r="N82" s="29">
        <f t="shared" si="19"/>
        <v>3288496.27</v>
      </c>
      <c r="O82" s="29">
        <f t="shared" si="19"/>
        <v>3288725.25</v>
      </c>
    </row>
    <row r="83" spans="1:15" s="49" customFormat="1" ht="15" customHeight="1">
      <c r="A83" s="52"/>
      <c r="B83" s="45" t="s">
        <v>78</v>
      </c>
      <c r="C83" s="45"/>
      <c r="D83" s="53">
        <f>+D82+D79</f>
        <v>1700</v>
      </c>
      <c r="E83" s="53">
        <f>+E82+E79</f>
        <v>2886800</v>
      </c>
      <c r="F83" s="53">
        <f>+F82+F79</f>
        <v>2888500</v>
      </c>
      <c r="G83" s="2"/>
      <c r="H83" s="28">
        <f t="shared" si="14"/>
        <v>0.0005885407651029947</v>
      </c>
      <c r="I83" s="28">
        <f t="shared" si="15"/>
        <v>0.999411459234897</v>
      </c>
      <c r="J83" s="24">
        <f t="shared" si="16"/>
        <v>1819</v>
      </c>
      <c r="K83" s="24">
        <f t="shared" si="16"/>
        <v>3088876</v>
      </c>
      <c r="L83" s="24">
        <f t="shared" si="16"/>
        <v>3090695</v>
      </c>
      <c r="M83" s="24">
        <f t="shared" si="17"/>
        <v>1946.33</v>
      </c>
      <c r="N83" s="24">
        <f t="shared" si="17"/>
        <v>3305097.32</v>
      </c>
      <c r="O83" s="24">
        <f t="shared" si="17"/>
        <v>3307043.65</v>
      </c>
    </row>
    <row r="84" spans="1:15" s="49" customFormat="1" ht="15" customHeight="1">
      <c r="A84" s="29"/>
      <c r="B84" s="30" t="s">
        <v>79</v>
      </c>
      <c r="C84" s="30"/>
      <c r="D84" s="54">
        <f>D83+D71</f>
        <v>42500</v>
      </c>
      <c r="E84" s="54">
        <f>E83+E71</f>
        <v>3000000</v>
      </c>
      <c r="F84" s="54">
        <f>F83+F71</f>
        <v>3042500</v>
      </c>
      <c r="G84" s="2"/>
      <c r="H84" s="54"/>
      <c r="I84" s="54"/>
      <c r="J84" s="54">
        <f aca="true" t="shared" si="20" ref="J84:O84">J83+J71</f>
        <v>45475.00000000001</v>
      </c>
      <c r="K84" s="54">
        <f t="shared" si="20"/>
        <v>3210000</v>
      </c>
      <c r="L84" s="54">
        <f t="shared" si="20"/>
        <v>3255475</v>
      </c>
      <c r="M84" s="54">
        <f t="shared" si="20"/>
        <v>48658.25000000001</v>
      </c>
      <c r="N84" s="54">
        <f t="shared" si="20"/>
        <v>3434700</v>
      </c>
      <c r="O84" s="54">
        <f t="shared" si="20"/>
        <v>3483358.25</v>
      </c>
    </row>
    <row r="85" spans="1:7" s="49" customFormat="1" ht="13.5" customHeight="1">
      <c r="A85" s="55"/>
      <c r="B85" s="55"/>
      <c r="C85" s="55"/>
      <c r="D85" s="55"/>
      <c r="E85" s="55"/>
      <c r="F85" s="55"/>
      <c r="G85" s="2"/>
    </row>
    <row r="86" spans="1:7" s="57" customFormat="1" ht="16.5">
      <c r="A86" s="56"/>
      <c r="B86" s="56"/>
      <c r="C86" s="56"/>
      <c r="D86" s="56"/>
      <c r="E86" s="56"/>
      <c r="F86" s="56"/>
      <c r="G86" s="2"/>
    </row>
    <row r="87" ht="16.5">
      <c r="G87" s="2"/>
    </row>
    <row r="90" ht="14.25" hidden="1"/>
    <row r="91" spans="3:5" ht="15.75" hidden="1">
      <c r="C91" s="59" t="s">
        <v>80</v>
      </c>
      <c r="D91" s="60"/>
      <c r="E91" s="61" t="s">
        <v>81</v>
      </c>
    </row>
    <row r="92" spans="3:5" ht="15.75" hidden="1">
      <c r="C92" s="62" t="s">
        <v>76</v>
      </c>
      <c r="D92" s="60"/>
      <c r="E92" s="63">
        <f>E80</f>
        <v>2872300</v>
      </c>
    </row>
    <row r="93" spans="3:5" ht="15.75" hidden="1">
      <c r="C93" s="64" t="s">
        <v>82</v>
      </c>
      <c r="D93" s="60"/>
      <c r="E93" s="63">
        <f>E74</f>
        <v>0</v>
      </c>
    </row>
    <row r="94" spans="3:5" ht="15.75" hidden="1">
      <c r="C94" s="64" t="s">
        <v>83</v>
      </c>
      <c r="D94" s="60"/>
      <c r="E94" s="63">
        <f>E79-E74</f>
        <v>14500</v>
      </c>
    </row>
    <row r="95" spans="3:5" ht="15.75" hidden="1">
      <c r="C95" s="64" t="s">
        <v>84</v>
      </c>
      <c r="D95" s="60"/>
      <c r="E95" s="63">
        <f>E45+E46</f>
        <v>10300</v>
      </c>
    </row>
    <row r="96" spans="3:5" ht="15.75" hidden="1">
      <c r="C96" s="64" t="s">
        <v>51</v>
      </c>
      <c r="D96" s="60"/>
      <c r="E96" s="63">
        <f>E48</f>
        <v>75000</v>
      </c>
    </row>
    <row r="97" spans="3:5" ht="15.75" hidden="1">
      <c r="C97" s="64" t="s">
        <v>85</v>
      </c>
      <c r="D97" s="60"/>
      <c r="E97" s="63">
        <f>E71-E48-E46-E45</f>
        <v>27900</v>
      </c>
    </row>
    <row r="98" spans="3:5" ht="15.75" hidden="1">
      <c r="C98" s="65" t="s">
        <v>79</v>
      </c>
      <c r="D98" s="66"/>
      <c r="E98" s="67">
        <f>SUM(E92:E97)</f>
        <v>3000000</v>
      </c>
    </row>
    <row r="99" ht="14.25" hidden="1"/>
    <row r="100" ht="14.25" hidden="1"/>
  </sheetData>
  <sheetProtection/>
  <mergeCells count="32">
    <mergeCell ref="B79:C79"/>
    <mergeCell ref="B82:C82"/>
    <mergeCell ref="B83:C83"/>
    <mergeCell ref="B84:C84"/>
    <mergeCell ref="B66:C66"/>
    <mergeCell ref="B68:C68"/>
    <mergeCell ref="B70:C70"/>
    <mergeCell ref="B71:C71"/>
    <mergeCell ref="A72:C72"/>
    <mergeCell ref="A73:A78"/>
    <mergeCell ref="A16:A25"/>
    <mergeCell ref="B26:C26"/>
    <mergeCell ref="A27:A56"/>
    <mergeCell ref="B57:C57"/>
    <mergeCell ref="A58:A63"/>
    <mergeCell ref="B64:C64"/>
    <mergeCell ref="H9:H10"/>
    <mergeCell ref="I9:I10"/>
    <mergeCell ref="J9:L9"/>
    <mergeCell ref="M9:O9"/>
    <mergeCell ref="A12:C12"/>
    <mergeCell ref="B15:C15"/>
    <mergeCell ref="A2:F2"/>
    <mergeCell ref="A3:F3"/>
    <mergeCell ref="A4:F4"/>
    <mergeCell ref="A6:F6"/>
    <mergeCell ref="A9:A10"/>
    <mergeCell ref="B9:B10"/>
    <mergeCell ref="C9:C10"/>
    <mergeCell ref="D9:D10"/>
    <mergeCell ref="E9:E10"/>
    <mergeCell ref="F9:F10"/>
  </mergeCells>
  <printOptions/>
  <pageMargins left="0.5905511811023623" right="0.3937007874015748" top="0.1968503937007874" bottom="0.3937007874015748" header="0.1968503937007874" footer="0.1968503937007874"/>
  <pageSetup fitToHeight="0" fitToWidth="0" horizontalDpi="600" verticalDpi="600" orientation="portrait" paperSize="9" r:id="rId2"/>
  <headerFooter>
    <oddFooter>&amp;L&amp;8&amp;F, &amp;A&amp;R&amp;8Page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2018-05-14T09:46:43Z</cp:lastPrinted>
  <dcterms:created xsi:type="dcterms:W3CDTF">2018-05-14T09:43:04Z</dcterms:created>
  <dcterms:modified xsi:type="dcterms:W3CDTF">2018-05-14T09:46:50Z</dcterms:modified>
  <cp:category/>
  <cp:version/>
  <cp:contentType/>
  <cp:contentStatus/>
</cp:coreProperties>
</file>